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ldx" ContentType="application/vnd.openxmlformats-officedocument.presentationml.slide"/>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Q:\EPI SERVER II\Budget och Prognos\Budgetbilagor\"/>
    </mc:Choice>
  </mc:AlternateContent>
  <xr:revisionPtr revIDLastSave="0" documentId="8_{014570B4-AF19-4B32-A893-70715C0B9472}" xr6:coauthVersionLast="47" xr6:coauthVersionMax="47" xr10:uidLastSave="{00000000-0000-0000-0000-000000000000}"/>
  <bookViews>
    <workbookView xWindow="28680" yWindow="-120" windowWidth="29040" windowHeight="17520" tabRatio="944" xr2:uid="{00000000-000D-0000-FFFF-FFFF00000000}"/>
  </bookViews>
  <sheets>
    <sheet name="Innehåll" sheetId="1" r:id="rId1"/>
    <sheet name="Budget,PrognosProcesser" sheetId="2" r:id="rId2"/>
    <sheet name="Flöde Hypergene" sheetId="3" r:id="rId3"/>
    <sheet name="Bil1.1 Budgetgrupp" sheetId="4" r:id="rId4"/>
    <sheet name="Bil1.2 Avdekon, Avdchefer" sheetId="5" r:id="rId5"/>
    <sheet name="Bil2  " sheetId="6" r:id="rId6"/>
    <sheet name="Bil 3a" sheetId="31" r:id="rId7"/>
    <sheet name="Bil3b" sheetId="8" r:id="rId8"/>
    <sheet name="Bil4" sheetId="9" r:id="rId9"/>
    <sheet name="Bil5" sheetId="10" r:id="rId10"/>
    <sheet name="Bil6 " sheetId="11" r:id="rId11"/>
    <sheet name="Bil 7" sheetId="20" r:id="rId12"/>
    <sheet name="Bil8" sheetId="13" r:id="rId13"/>
    <sheet name="Bil9" sheetId="14" r:id="rId14"/>
    <sheet name="Bil 10" sheetId="15" r:id="rId15"/>
    <sheet name="Bil11 " sheetId="16" r:id="rId16"/>
    <sheet name="Bil12" sheetId="25" r:id="rId17"/>
    <sheet name="Bil13" sheetId="18" r:id="rId18"/>
    <sheet name="Bil14" sheetId="27" r:id="rId19"/>
  </sheets>
  <externalReferences>
    <externalReference r:id="rId20"/>
  </externalReferences>
  <definedNames>
    <definedName name="_xlnm._FilterDatabase" localSheetId="3" hidden="1">'Bil1.1 Budgetgrupp'!$A$7:$T$221</definedName>
    <definedName name="ANLÄGGNINGSGRUPP" localSheetId="11">#REF!</definedName>
    <definedName name="ANLÄGGNINGSGRUPP" localSheetId="18">#REF!</definedName>
    <definedName name="ANLÄGGNINGSGRUPP" localSheetId="5">#REF!</definedName>
    <definedName name="ANLÄGGNINGSGRUPP">#REF!</definedName>
    <definedName name="_xlnm.Print_Area" localSheetId="14">'Bil 10'!$A$4:$D$73</definedName>
    <definedName name="_xlnm.Print_Area" localSheetId="15">'Bil11 '!$A$1:$F$26</definedName>
    <definedName name="_xlnm.Print_Area" localSheetId="5">'Bil2  '!$A$1:$E$26</definedName>
    <definedName name="_xlnm.Print_Titles" localSheetId="3">'Bil1.1 Budgetgrupp'!$1:$8</definedName>
    <definedName name="_xlnm.Print_Titles" localSheetId="10">'Bil6 '!$1:$1</definedName>
    <definedName name="Z_0076920E_EC0A_4FA8_AF12_CD6DC80D1161_.wvu.Cols" localSheetId="13" hidden="1">'Bil9'!$L:$L</definedName>
    <definedName name="Z_0076920E_EC0A_4FA8_AF12_CD6DC80D1161_.wvu.FilterData" localSheetId="3" hidden="1">'Bil1.1 Budgetgrupp'!$A$7:$T$221</definedName>
    <definedName name="Z_0076920E_EC0A_4FA8_AF12_CD6DC80D1161_.wvu.PrintArea" localSheetId="14" hidden="1">'Bil 10'!$A$4:$D$73</definedName>
    <definedName name="Z_0076920E_EC0A_4FA8_AF12_CD6DC80D1161_.wvu.PrintArea" localSheetId="15" hidden="1">'Bil11 '!$A$1:$F$26</definedName>
    <definedName name="Z_0076920E_EC0A_4FA8_AF12_CD6DC80D1161_.wvu.PrintArea" localSheetId="5" hidden="1">'Bil2  '!$A$1:$E$26</definedName>
    <definedName name="Z_0076920E_EC0A_4FA8_AF12_CD6DC80D1161_.wvu.PrintTitles" localSheetId="3" hidden="1">'Bil1.1 Budgetgrupp'!$1:$8</definedName>
    <definedName name="Z_0076920E_EC0A_4FA8_AF12_CD6DC80D1161_.wvu.PrintTitles" localSheetId="10" hidden="1">'Bil6 '!$1:$1</definedName>
    <definedName name="Z_0076920E_EC0A_4FA8_AF12_CD6DC80D1161_.wvu.Rows" localSheetId="4" hidden="1">'Bil1.2 Avdekon, Avdchefer'!$42:$43</definedName>
    <definedName name="Z_2353566C_F160_4A96_908F_42A826CC08BB_.wvu.Cols" localSheetId="13" hidden="1">'Bil9'!$L:$L</definedName>
    <definedName name="Z_2353566C_F160_4A96_908F_42A826CC08BB_.wvu.FilterData" localSheetId="3" hidden="1">'Bil1.1 Budgetgrupp'!$A$7:$T$221</definedName>
    <definedName name="Z_2353566C_F160_4A96_908F_42A826CC08BB_.wvu.PrintArea" localSheetId="14" hidden="1">'Bil 10'!$A$4:$D$73</definedName>
    <definedName name="Z_2353566C_F160_4A96_908F_42A826CC08BB_.wvu.PrintArea" localSheetId="15" hidden="1">'Bil11 '!$A$1:$F$26</definedName>
    <definedName name="Z_2353566C_F160_4A96_908F_42A826CC08BB_.wvu.PrintArea" localSheetId="5" hidden="1">'Bil2  '!$A$1:$E$26</definedName>
    <definedName name="Z_2353566C_F160_4A96_908F_42A826CC08BB_.wvu.PrintTitles" localSheetId="3" hidden="1">'Bil1.1 Budgetgrupp'!$1:$8</definedName>
    <definedName name="Z_2353566C_F160_4A96_908F_42A826CC08BB_.wvu.PrintTitles" localSheetId="10" hidden="1">'Bil6 '!$1:$1</definedName>
    <definedName name="Z_2353566C_F160_4A96_908F_42A826CC08BB_.wvu.Rows" localSheetId="4" hidden="1">'Bil1.2 Avdekon, Avdchefer'!$42:$43</definedName>
    <definedName name="Z_393448E9_5930_460D_BA75_37977D66BEC8_.wvu.Cols" localSheetId="13" hidden="1">'Bil9'!$L:$L</definedName>
    <definedName name="Z_393448E9_5930_460D_BA75_37977D66BEC8_.wvu.FilterData" localSheetId="3" hidden="1">'Bil1.1 Budgetgrupp'!$A$7:$T$221</definedName>
    <definedName name="Z_393448E9_5930_460D_BA75_37977D66BEC8_.wvu.PrintArea" localSheetId="14" hidden="1">'Bil 10'!$A$4:$D$73</definedName>
    <definedName name="Z_393448E9_5930_460D_BA75_37977D66BEC8_.wvu.PrintArea" localSheetId="15" hidden="1">'Bil11 '!$A$1:$F$26</definedName>
    <definedName name="Z_393448E9_5930_460D_BA75_37977D66BEC8_.wvu.PrintArea" localSheetId="5" hidden="1">'Bil2  '!$A$1:$E$26</definedName>
    <definedName name="Z_393448E9_5930_460D_BA75_37977D66BEC8_.wvu.PrintTitles" localSheetId="3" hidden="1">'Bil1.1 Budgetgrupp'!$1:$8</definedName>
    <definedName name="Z_393448E9_5930_460D_BA75_37977D66BEC8_.wvu.PrintTitles" localSheetId="10" hidden="1">'Bil6 '!$1:$1</definedName>
    <definedName name="Z_393448E9_5930_460D_BA75_37977D66BEC8_.wvu.Rows" localSheetId="4" hidden="1">'Bil1.2 Avdekon, Avdchefer'!$42:$43</definedName>
    <definedName name="Z_5C6599A9_EAC3_4F8A_BC3C_4202E097D9A3_.wvu.Cols" localSheetId="13" hidden="1">'Bil9'!$L:$L</definedName>
    <definedName name="Z_5C6599A9_EAC3_4F8A_BC3C_4202E097D9A3_.wvu.FilterData" localSheetId="3" hidden="1">'Bil1.1 Budgetgrupp'!$A$7:$T$221</definedName>
    <definedName name="Z_5C6599A9_EAC3_4F8A_BC3C_4202E097D9A3_.wvu.PrintArea" localSheetId="14" hidden="1">'Bil 10'!$A$4:$D$73</definedName>
    <definedName name="Z_5C6599A9_EAC3_4F8A_BC3C_4202E097D9A3_.wvu.PrintArea" localSheetId="15" hidden="1">'Bil11 '!$A$1:$F$26</definedName>
    <definedName name="Z_5C6599A9_EAC3_4F8A_BC3C_4202E097D9A3_.wvu.PrintArea" localSheetId="5" hidden="1">'Bil2  '!$A$1:$E$26</definedName>
    <definedName name="Z_5C6599A9_EAC3_4F8A_BC3C_4202E097D9A3_.wvu.PrintTitles" localSheetId="3" hidden="1">'Bil1.1 Budgetgrupp'!$1:$8</definedName>
    <definedName name="Z_5C6599A9_EAC3_4F8A_BC3C_4202E097D9A3_.wvu.PrintTitles" localSheetId="10" hidden="1">'Bil6 '!$1:$1</definedName>
    <definedName name="Z_5C6599A9_EAC3_4F8A_BC3C_4202E097D9A3_.wvu.Rows" localSheetId="4" hidden="1">'Bil1.2 Avdekon, Avdchefer'!$42:$43</definedName>
    <definedName name="Z_7776E5A9_720D_4A7F_AABE_6B4227AB8090_.wvu.Cols" localSheetId="13" hidden="1">'Bil9'!$L:$L</definedName>
    <definedName name="Z_7776E5A9_720D_4A7F_AABE_6B4227AB8090_.wvu.FilterData" localSheetId="3" hidden="1">'Bil1.1 Budgetgrupp'!$A$7:$T$221</definedName>
    <definedName name="Z_7776E5A9_720D_4A7F_AABE_6B4227AB8090_.wvu.PrintArea" localSheetId="14" hidden="1">'Bil 10'!$A$4:$D$73</definedName>
    <definedName name="Z_7776E5A9_720D_4A7F_AABE_6B4227AB8090_.wvu.PrintArea" localSheetId="15" hidden="1">'Bil11 '!$A$1:$F$26</definedName>
    <definedName name="Z_7776E5A9_720D_4A7F_AABE_6B4227AB8090_.wvu.PrintArea" localSheetId="5" hidden="1">'Bil2  '!$A$1:$E$26</definedName>
    <definedName name="Z_7776E5A9_720D_4A7F_AABE_6B4227AB8090_.wvu.PrintTitles" localSheetId="3" hidden="1">'Bil1.1 Budgetgrupp'!$1:$8</definedName>
    <definedName name="Z_7776E5A9_720D_4A7F_AABE_6B4227AB8090_.wvu.PrintTitles" localSheetId="10" hidden="1">'Bil6 '!$1:$1</definedName>
    <definedName name="Z_7776E5A9_720D_4A7F_AABE_6B4227AB8090_.wvu.Rows" localSheetId="4" hidden="1">'Bil1.2 Avdekon, Avdchefer'!$42:$43</definedName>
    <definedName name="Z_C8CEDB1B_3B18_41FE_9361_2EB234E2EB8D_.wvu.Cols" localSheetId="13" hidden="1">'Bil9'!$L:$L</definedName>
    <definedName name="Z_C8CEDB1B_3B18_41FE_9361_2EB234E2EB8D_.wvu.FilterData" localSheetId="3" hidden="1">'Bil1.1 Budgetgrupp'!$A$7:$T$221</definedName>
    <definedName name="Z_C8CEDB1B_3B18_41FE_9361_2EB234E2EB8D_.wvu.PrintArea" localSheetId="14" hidden="1">'Bil 10'!$A$4:$D$73</definedName>
    <definedName name="Z_C8CEDB1B_3B18_41FE_9361_2EB234E2EB8D_.wvu.PrintArea" localSheetId="15" hidden="1">'Bil11 '!$A$1:$F$26</definedName>
    <definedName name="Z_C8CEDB1B_3B18_41FE_9361_2EB234E2EB8D_.wvu.PrintArea" localSheetId="5" hidden="1">'Bil2  '!$A$1:$E$26</definedName>
    <definedName name="Z_C8CEDB1B_3B18_41FE_9361_2EB234E2EB8D_.wvu.PrintTitles" localSheetId="3" hidden="1">'Bil1.1 Budgetgrupp'!$1:$8</definedName>
    <definedName name="Z_C8CEDB1B_3B18_41FE_9361_2EB234E2EB8D_.wvu.PrintTitles" localSheetId="10" hidden="1">'Bil6 '!$1:$1</definedName>
    <definedName name="Z_C8CEDB1B_3B18_41FE_9361_2EB234E2EB8D_.wvu.Rows" localSheetId="4" hidden="1">'Bil1.2 Avdekon, Avdchefer'!$42:$43</definedName>
  </definedNames>
  <calcPr calcId="191028"/>
  <customWorkbookViews>
    <customWorkbookView name="Karlsson, Tobias - Personlig vy" guid="{7776E5A9-720D-4A7F-AABE-6B4227AB8090}" mergeInterval="0" personalView="1" maximized="1" xWindow="-8" yWindow="-8" windowWidth="1936" windowHeight="1176" tabRatio="965" activeSheetId="1"/>
    <customWorkbookView name="Hammar, Anna-Carin - Personlig vy" guid="{5C6599A9-EAC3-4F8A-BC3C-4202E097D9A3}" mergeInterval="0" personalView="1" maximized="1" xWindow="1912" yWindow="-8" windowWidth="1936" windowHeight="1056" tabRatio="965" activeSheetId="7"/>
    <customWorkbookView name="Sköld, Eva - Personlig vy" guid="{393448E9-5930-460D-BA75-37977D66BEC8}" mergeInterval="0" personalView="1" maximized="1" xWindow="1912" yWindow="-8" windowWidth="1936" windowHeight="1096" tabRatio="965" activeSheetId="10"/>
    <customWorkbookView name="Bylander Pia - Personlig vy" guid="{C8CEDB1B-3B18-41FE-9361-2EB234E2EB8D}" mergeInterval="0" personalView="1" maximized="1" xWindow="-8" yWindow="-8" windowWidth="1936" windowHeight="1176" tabRatio="965" activeSheetId="10"/>
    <customWorkbookView name="Odelberg, Anna-Karin - Personlig vy" guid="{0076920E-EC0A-4FA8-AF12-CD6DC80D1161}" mergeInterval="0" personalView="1" maximized="1" xWindow="-1928" yWindow="-2" windowWidth="1936" windowHeight="1056" tabRatio="965" activeSheetId="15"/>
    <customWorkbookView name="Ingrid Hallberg - Personlig vy" guid="{2353566C-F160-4A96-908F-42A826CC08BB}" mergeInterval="0" personalView="1" maximized="1" xWindow="-11" yWindow="-11" windowWidth="1942" windowHeight="1042" tabRatio="965"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8" i="11" l="1"/>
  <c r="D118" i="10" l="1"/>
  <c r="H118" i="10"/>
  <c r="F118" i="10"/>
  <c r="E118" i="10"/>
  <c r="C118" i="10"/>
  <c r="H116" i="10"/>
  <c r="F116" i="10"/>
  <c r="C116" i="10"/>
  <c r="Q125" i="4" l="1"/>
  <c r="D56" i="31"/>
  <c r="C56" i="31"/>
  <c r="E55" i="31"/>
  <c r="G55" i="31" s="1"/>
  <c r="B55" i="31"/>
  <c r="E54" i="31"/>
  <c r="G54" i="31" s="1"/>
  <c r="B54" i="31"/>
  <c r="E53" i="31"/>
  <c r="B53" i="31"/>
  <c r="D50" i="31"/>
  <c r="C50" i="31"/>
  <c r="G49" i="31"/>
  <c r="F49" i="31"/>
  <c r="B49" i="31"/>
  <c r="G48" i="31"/>
  <c r="I48" i="31" s="1"/>
  <c r="F48" i="31"/>
  <c r="H48" i="31" s="1"/>
  <c r="B48" i="31"/>
  <c r="S47" i="31"/>
  <c r="R47" i="31"/>
  <c r="G47" i="31"/>
  <c r="I47" i="31" s="1"/>
  <c r="Q47" i="31" s="1"/>
  <c r="F47" i="31"/>
  <c r="H47" i="31" s="1"/>
  <c r="M47" i="31" s="1"/>
  <c r="N47" i="31" s="1"/>
  <c r="B47" i="31"/>
  <c r="G46" i="31"/>
  <c r="I46" i="31" s="1"/>
  <c r="Q46" i="31" s="1"/>
  <c r="F46" i="31"/>
  <c r="H46" i="31" s="1"/>
  <c r="P46" i="31" s="1"/>
  <c r="B46" i="31"/>
  <c r="W45" i="31"/>
  <c r="W48" i="31" s="1"/>
  <c r="S45" i="31"/>
  <c r="E45" i="31"/>
  <c r="G45" i="31" s="1"/>
  <c r="B45" i="31"/>
  <c r="T42" i="31"/>
  <c r="D42" i="31"/>
  <c r="C42" i="31"/>
  <c r="X41" i="31"/>
  <c r="W41" i="31"/>
  <c r="E41" i="31"/>
  <c r="G41" i="31" s="1"/>
  <c r="I41" i="31" s="1"/>
  <c r="Q41" i="31" s="1"/>
  <c r="B41" i="31"/>
  <c r="H40" i="31"/>
  <c r="G40" i="31"/>
  <c r="I40" i="31" s="1"/>
  <c r="Q40" i="31" s="1"/>
  <c r="B40" i="31"/>
  <c r="X39" i="31"/>
  <c r="W39" i="31"/>
  <c r="E39" i="31"/>
  <c r="G39" i="31" s="1"/>
  <c r="I39" i="31" s="1"/>
  <c r="Q39" i="31" s="1"/>
  <c r="B39" i="31"/>
  <c r="G38" i="31"/>
  <c r="I38" i="31" s="1"/>
  <c r="F38" i="31"/>
  <c r="H38" i="31" s="1"/>
  <c r="B38" i="31"/>
  <c r="X37" i="31"/>
  <c r="W37" i="31"/>
  <c r="E37" i="31"/>
  <c r="G37" i="31" s="1"/>
  <c r="I37" i="31" s="1"/>
  <c r="Q37" i="31" s="1"/>
  <c r="B37" i="31"/>
  <c r="X36" i="31"/>
  <c r="W36" i="31"/>
  <c r="E36" i="31"/>
  <c r="G36" i="31" s="1"/>
  <c r="B36" i="31"/>
  <c r="W35" i="31"/>
  <c r="E35" i="31"/>
  <c r="G35" i="31" s="1"/>
  <c r="I35" i="31" s="1"/>
  <c r="B35" i="31"/>
  <c r="T32" i="31"/>
  <c r="D32" i="31"/>
  <c r="C32" i="31"/>
  <c r="X31" i="31"/>
  <c r="W31" i="31"/>
  <c r="E31" i="31"/>
  <c r="G31" i="31" s="1"/>
  <c r="I31" i="31" s="1"/>
  <c r="Q31" i="31" s="1"/>
  <c r="B31" i="31"/>
  <c r="X30" i="31"/>
  <c r="W30" i="31"/>
  <c r="E30" i="31"/>
  <c r="G30" i="31" s="1"/>
  <c r="I30" i="31" s="1"/>
  <c r="Q30" i="31" s="1"/>
  <c r="B30" i="31"/>
  <c r="X29" i="31"/>
  <c r="W29" i="31"/>
  <c r="E29" i="31"/>
  <c r="G29" i="31" s="1"/>
  <c r="I29" i="31" s="1"/>
  <c r="Q29" i="31" s="1"/>
  <c r="B29" i="31"/>
  <c r="X28" i="31"/>
  <c r="W28" i="31"/>
  <c r="E28" i="31"/>
  <c r="G28" i="31" s="1"/>
  <c r="I28" i="31" s="1"/>
  <c r="Q28" i="31" s="1"/>
  <c r="B28" i="31"/>
  <c r="G27" i="31"/>
  <c r="I27" i="31" s="1"/>
  <c r="F27" i="31"/>
  <c r="H27" i="31" s="1"/>
  <c r="B27" i="31"/>
  <c r="X26" i="31"/>
  <c r="W26" i="31"/>
  <c r="E26" i="31"/>
  <c r="G26" i="31" s="1"/>
  <c r="I26" i="31" s="1"/>
  <c r="B26" i="31"/>
  <c r="W25" i="31"/>
  <c r="E25" i="31"/>
  <c r="G25" i="31" s="1"/>
  <c r="B25" i="31"/>
  <c r="K83" i="11"/>
  <c r="S48" i="31" l="1"/>
  <c r="W32" i="31"/>
  <c r="C57" i="31"/>
  <c r="M40" i="31"/>
  <c r="N40" i="31" s="1"/>
  <c r="M48" i="31"/>
  <c r="N48" i="31" s="1"/>
  <c r="F54" i="31"/>
  <c r="K54" i="31" s="1"/>
  <c r="S55" i="31" s="1"/>
  <c r="S37" i="31" s="1"/>
  <c r="K37" i="31" s="1"/>
  <c r="W42" i="31"/>
  <c r="Q26" i="31"/>
  <c r="F29" i="31"/>
  <c r="H29" i="31" s="1"/>
  <c r="P29" i="31" s="1"/>
  <c r="P47" i="31"/>
  <c r="B32" i="31"/>
  <c r="B50" i="31"/>
  <c r="L49" i="31"/>
  <c r="M49" i="31" s="1"/>
  <c r="N49" i="31" s="1"/>
  <c r="Q35" i="31"/>
  <c r="I25" i="31"/>
  <c r="G32" i="31"/>
  <c r="I36" i="31"/>
  <c r="Q36" i="31" s="1"/>
  <c r="G42" i="31"/>
  <c r="I45" i="31"/>
  <c r="G50" i="31"/>
  <c r="F30" i="31"/>
  <c r="H30" i="31" s="1"/>
  <c r="F45" i="31"/>
  <c r="F26" i="31"/>
  <c r="H26" i="31" s="1"/>
  <c r="D57" i="31"/>
  <c r="X32" i="31"/>
  <c r="F39" i="31"/>
  <c r="H39" i="31" s="1"/>
  <c r="F25" i="31"/>
  <c r="B42" i="31"/>
  <c r="F55" i="31"/>
  <c r="J55" i="31" s="1"/>
  <c r="F36" i="31"/>
  <c r="H36" i="31" s="1"/>
  <c r="F37" i="31"/>
  <c r="H37" i="31" s="1"/>
  <c r="B56" i="31"/>
  <c r="G53" i="31"/>
  <c r="G56" i="31" s="1"/>
  <c r="F53" i="31"/>
  <c r="S27" i="31"/>
  <c r="K27" i="31" s="1"/>
  <c r="F41" i="31"/>
  <c r="H41" i="31" s="1"/>
  <c r="X42" i="31"/>
  <c r="F28" i="31"/>
  <c r="H28" i="31" s="1"/>
  <c r="F31" i="31"/>
  <c r="H31" i="31" s="1"/>
  <c r="F35" i="31"/>
  <c r="J24" i="10"/>
  <c r="F30" i="10"/>
  <c r="H30" i="10" s="1"/>
  <c r="F31" i="10"/>
  <c r="H31" i="10" s="1"/>
  <c r="F32" i="10"/>
  <c r="H32" i="10" s="1"/>
  <c r="F33" i="10"/>
  <c r="H33" i="10" s="1"/>
  <c r="F34" i="10"/>
  <c r="H34" i="10" s="1"/>
  <c r="F35" i="10"/>
  <c r="F36" i="10"/>
  <c r="H36" i="10" s="1"/>
  <c r="F37" i="10"/>
  <c r="H37" i="10" s="1"/>
  <c r="F29" i="10"/>
  <c r="H29" i="10" s="1"/>
  <c r="H35" i="10"/>
  <c r="F15" i="10"/>
  <c r="F16" i="10"/>
  <c r="F17" i="10"/>
  <c r="F18" i="10"/>
  <c r="F19" i="10"/>
  <c r="F20" i="10"/>
  <c r="F21" i="10"/>
  <c r="F22" i="10"/>
  <c r="F14" i="10"/>
  <c r="D24" i="20"/>
  <c r="W51" i="31" l="1"/>
  <c r="S31" i="31"/>
  <c r="K31" i="31" s="1"/>
  <c r="S28" i="31"/>
  <c r="K28" i="31" s="1"/>
  <c r="S41" i="31"/>
  <c r="K41" i="31" s="1"/>
  <c r="S35" i="31"/>
  <c r="K56" i="31"/>
  <c r="S25" i="31"/>
  <c r="S26" i="31"/>
  <c r="K26" i="31" s="1"/>
  <c r="Q60" i="31" s="1"/>
  <c r="S29" i="31"/>
  <c r="K29" i="31" s="1"/>
  <c r="S39" i="31"/>
  <c r="K39" i="31" s="1"/>
  <c r="S36" i="31"/>
  <c r="K36" i="31" s="1"/>
  <c r="S30" i="31"/>
  <c r="K30" i="31" s="1"/>
  <c r="L50" i="31"/>
  <c r="X51" i="31"/>
  <c r="T47" i="31"/>
  <c r="T48" i="31" s="1"/>
  <c r="B57" i="31"/>
  <c r="F42" i="31"/>
  <c r="H35" i="31"/>
  <c r="P31" i="31"/>
  <c r="P26" i="31"/>
  <c r="P28" i="31"/>
  <c r="H45" i="31"/>
  <c r="F50" i="31"/>
  <c r="P37" i="31"/>
  <c r="P30" i="31"/>
  <c r="P36" i="31"/>
  <c r="P41" i="31"/>
  <c r="G57" i="31"/>
  <c r="Q25" i="31"/>
  <c r="Q32" i="31" s="1"/>
  <c r="I32" i="31"/>
  <c r="I50" i="31"/>
  <c r="Q45" i="31"/>
  <c r="Q48" i="31" s="1"/>
  <c r="H25" i="31"/>
  <c r="F32" i="31"/>
  <c r="I42" i="31"/>
  <c r="P39" i="31"/>
  <c r="Q42" i="31"/>
  <c r="J53" i="31"/>
  <c r="F56" i="31"/>
  <c r="B33" i="11"/>
  <c r="B12" i="11"/>
  <c r="B24" i="11"/>
  <c r="I38" i="20"/>
  <c r="D38" i="20"/>
  <c r="E38" i="20" s="1"/>
  <c r="D23" i="13"/>
  <c r="E23" i="13" s="1"/>
  <c r="D22" i="13"/>
  <c r="E22" i="13" s="1"/>
  <c r="C23" i="13"/>
  <c r="C22" i="13"/>
  <c r="B23" i="13"/>
  <c r="B24" i="13" s="1"/>
  <c r="B22" i="13"/>
  <c r="AD45" i="13"/>
  <c r="AA35" i="13"/>
  <c r="B34" i="11" l="1"/>
  <c r="K42" i="31"/>
  <c r="S32" i="31"/>
  <c r="S42" i="31"/>
  <c r="K32" i="31"/>
  <c r="U47" i="31"/>
  <c r="H50" i="31"/>
  <c r="P45" i="31"/>
  <c r="F57" i="31"/>
  <c r="J56" i="31"/>
  <c r="J46" i="31"/>
  <c r="P25" i="31"/>
  <c r="H32" i="31"/>
  <c r="P35" i="31"/>
  <c r="H42" i="31"/>
  <c r="C21" i="13"/>
  <c r="C20" i="13"/>
  <c r="C19" i="13"/>
  <c r="C18" i="13"/>
  <c r="C17" i="13"/>
  <c r="C16" i="13"/>
  <c r="C15" i="13"/>
  <c r="C14" i="13"/>
  <c r="C13" i="13"/>
  <c r="C12" i="13"/>
  <c r="C11" i="13"/>
  <c r="C10" i="13"/>
  <c r="C9" i="13"/>
  <c r="C8" i="13"/>
  <c r="C7" i="13"/>
  <c r="AE45" i="13"/>
  <c r="B21" i="13" s="1"/>
  <c r="AE44" i="13"/>
  <c r="B20" i="13" s="1"/>
  <c r="D20" i="13" s="1"/>
  <c r="E20" i="13" s="1"/>
  <c r="AE43" i="13"/>
  <c r="B19" i="13" s="1"/>
  <c r="AE42" i="13"/>
  <c r="B18" i="13" s="1"/>
  <c r="AE41" i="13"/>
  <c r="B17" i="13" s="1"/>
  <c r="AE40" i="13"/>
  <c r="B16" i="13" s="1"/>
  <c r="AE39" i="13"/>
  <c r="B15" i="13" s="1"/>
  <c r="AE38" i="13"/>
  <c r="B14" i="13" s="1"/>
  <c r="AE37" i="13"/>
  <c r="B13" i="13" s="1"/>
  <c r="AE36" i="13"/>
  <c r="B12" i="13" s="1"/>
  <c r="AE35" i="13"/>
  <c r="B11" i="13" s="1"/>
  <c r="AE34" i="13"/>
  <c r="B10" i="13" s="1"/>
  <c r="AD47" i="13"/>
  <c r="AC47" i="13"/>
  <c r="AB47" i="13"/>
  <c r="AA47" i="13"/>
  <c r="Z47" i="13"/>
  <c r="Y47" i="13"/>
  <c r="X47" i="13"/>
  <c r="W47" i="13"/>
  <c r="V47" i="13"/>
  <c r="U47" i="13"/>
  <c r="T47" i="13"/>
  <c r="S47" i="13"/>
  <c r="R47" i="13"/>
  <c r="Q47" i="13"/>
  <c r="P47" i="13"/>
  <c r="O47" i="13"/>
  <c r="N47" i="13"/>
  <c r="M47" i="13"/>
  <c r="L47" i="13"/>
  <c r="AD46" i="13"/>
  <c r="AC46" i="13"/>
  <c r="AB46" i="13"/>
  <c r="AA46" i="13"/>
  <c r="Z46" i="13"/>
  <c r="Y46" i="13"/>
  <c r="X46" i="13"/>
  <c r="W46" i="13"/>
  <c r="V46" i="13"/>
  <c r="U46" i="13"/>
  <c r="T46" i="13"/>
  <c r="S46" i="13"/>
  <c r="R46" i="13"/>
  <c r="Q46" i="13"/>
  <c r="P46" i="13"/>
  <c r="O46" i="13"/>
  <c r="N46" i="13"/>
  <c r="M46" i="13"/>
  <c r="L46" i="13"/>
  <c r="AD48" i="13"/>
  <c r="AC48" i="13"/>
  <c r="AB48" i="13"/>
  <c r="AA48" i="13"/>
  <c r="Z48" i="13"/>
  <c r="Y48" i="13"/>
  <c r="X48" i="13"/>
  <c r="W48" i="13"/>
  <c r="V48" i="13"/>
  <c r="U48" i="13"/>
  <c r="T48" i="13"/>
  <c r="S48" i="13"/>
  <c r="R48" i="13"/>
  <c r="Q48" i="13"/>
  <c r="P48" i="13"/>
  <c r="O48" i="13"/>
  <c r="N48" i="13"/>
  <c r="M48" i="13"/>
  <c r="L48" i="13"/>
  <c r="K33" i="13"/>
  <c r="AE33" i="13" s="1"/>
  <c r="B9" i="13" s="1"/>
  <c r="K32" i="13"/>
  <c r="AE32" i="13" s="1"/>
  <c r="B8" i="13" s="1"/>
  <c r="K31" i="13"/>
  <c r="AE31" i="13" s="1"/>
  <c r="B7" i="13" s="1"/>
  <c r="C67" i="11"/>
  <c r="C50" i="11"/>
  <c r="B50" i="11"/>
  <c r="C49" i="11"/>
  <c r="B49" i="11"/>
  <c r="C48" i="11"/>
  <c r="B48" i="11"/>
  <c r="E46" i="13"/>
  <c r="D46" i="13"/>
  <c r="K47" i="13"/>
  <c r="P48" i="31" l="1"/>
  <c r="P32" i="31"/>
  <c r="R46" i="31"/>
  <c r="M46" i="31"/>
  <c r="N46" i="31" s="1"/>
  <c r="J45" i="31"/>
  <c r="J41" i="31"/>
  <c r="J39" i="31"/>
  <c r="J28" i="31"/>
  <c r="J37" i="31"/>
  <c r="J30" i="31"/>
  <c r="J26" i="31"/>
  <c r="J38" i="31"/>
  <c r="M38" i="31" s="1"/>
  <c r="N38" i="31" s="1"/>
  <c r="J36" i="31"/>
  <c r="J35" i="31"/>
  <c r="J25" i="31"/>
  <c r="J31" i="31"/>
  <c r="J29" i="31"/>
  <c r="J27" i="31"/>
  <c r="M27" i="31" s="1"/>
  <c r="N27" i="31" s="1"/>
  <c r="P42" i="31"/>
  <c r="K48" i="13"/>
  <c r="AE46" i="13"/>
  <c r="AE48" i="13"/>
  <c r="AE47" i="13"/>
  <c r="H47" i="13"/>
  <c r="G47" i="13"/>
  <c r="I47" i="13"/>
  <c r="F46" i="13"/>
  <c r="H46" i="13"/>
  <c r="G46" i="13"/>
  <c r="I46" i="13"/>
  <c r="D47" i="13"/>
  <c r="E47" i="13"/>
  <c r="F47" i="13"/>
  <c r="J46" i="13"/>
  <c r="I48" i="13"/>
  <c r="D48" i="13"/>
  <c r="E48" i="13"/>
  <c r="F48" i="13"/>
  <c r="G48" i="13"/>
  <c r="H48" i="13"/>
  <c r="B46" i="13"/>
  <c r="B47" i="13"/>
  <c r="B48" i="13"/>
  <c r="R36" i="31" l="1"/>
  <c r="U36" i="31" s="1"/>
  <c r="M36" i="31"/>
  <c r="N36" i="31" s="1"/>
  <c r="R26" i="31"/>
  <c r="U26" i="31" s="1"/>
  <c r="M26" i="31"/>
  <c r="N26" i="31" s="1"/>
  <c r="R30" i="31"/>
  <c r="U30" i="31" s="1"/>
  <c r="M30" i="31"/>
  <c r="N30" i="31" s="1"/>
  <c r="R37" i="31"/>
  <c r="U37" i="31" s="1"/>
  <c r="M37" i="31"/>
  <c r="N37" i="31" s="1"/>
  <c r="R28" i="31"/>
  <c r="U28" i="31" s="1"/>
  <c r="M28" i="31"/>
  <c r="N28" i="31" s="1"/>
  <c r="R39" i="31"/>
  <c r="U39" i="31" s="1"/>
  <c r="M39" i="31"/>
  <c r="N39" i="31" s="1"/>
  <c r="R41" i="31"/>
  <c r="U41" i="31" s="1"/>
  <c r="M41" i="31"/>
  <c r="N41" i="31" s="1"/>
  <c r="R29" i="31"/>
  <c r="U29" i="31" s="1"/>
  <c r="M29" i="31"/>
  <c r="N29" i="31" s="1"/>
  <c r="J50" i="31"/>
  <c r="R45" i="31"/>
  <c r="M45" i="31"/>
  <c r="N45" i="31" s="1"/>
  <c r="N50" i="31" s="1"/>
  <c r="R31" i="31"/>
  <c r="U31" i="31" s="1"/>
  <c r="M31" i="31"/>
  <c r="N31" i="31" s="1"/>
  <c r="R25" i="31"/>
  <c r="J32" i="31"/>
  <c r="M25" i="31"/>
  <c r="N25" i="31" s="1"/>
  <c r="J42" i="31"/>
  <c r="R35" i="31"/>
  <c r="M35" i="31"/>
  <c r="N35" i="31" s="1"/>
  <c r="H32" i="14"/>
  <c r="M32" i="20"/>
  <c r="D32" i="20"/>
  <c r="F24" i="20"/>
  <c r="J24" i="20"/>
  <c r="D21" i="20"/>
  <c r="H21" i="20"/>
  <c r="D16" i="20"/>
  <c r="D12" i="20"/>
  <c r="N32" i="31" l="1"/>
  <c r="N42" i="31"/>
  <c r="M42" i="31"/>
  <c r="R32" i="31"/>
  <c r="U32" i="31" s="1"/>
  <c r="U25" i="31"/>
  <c r="M50" i="31"/>
  <c r="M63" i="31"/>
  <c r="R48" i="31"/>
  <c r="U45" i="31"/>
  <c r="R42" i="31"/>
  <c r="U42" i="31" s="1"/>
  <c r="U35" i="31"/>
  <c r="M32" i="31"/>
  <c r="N59" i="31" s="1"/>
  <c r="E59" i="10"/>
  <c r="D55" i="10"/>
  <c r="C55" i="10"/>
  <c r="N57" i="31" l="1"/>
  <c r="R55" i="31"/>
  <c r="U48" i="31"/>
  <c r="T125" i="4"/>
  <c r="C24" i="13"/>
  <c r="D7" i="13"/>
  <c r="E7" i="13" s="1"/>
  <c r="D8" i="13"/>
  <c r="E8" i="13" s="1"/>
  <c r="D9" i="13"/>
  <c r="E9" i="13" s="1"/>
  <c r="D10" i="13"/>
  <c r="E10" i="13" s="1"/>
  <c r="D11" i="13"/>
  <c r="E11" i="13" s="1"/>
  <c r="D12" i="13"/>
  <c r="E12" i="13" s="1"/>
  <c r="D13" i="13"/>
  <c r="E13" i="13" s="1"/>
  <c r="D14" i="13"/>
  <c r="E14" i="13" s="1"/>
  <c r="D15" i="13"/>
  <c r="E15" i="13" s="1"/>
  <c r="D16" i="13"/>
  <c r="E16" i="13" s="1"/>
  <c r="D17" i="13"/>
  <c r="E17" i="13" s="1"/>
  <c r="D18" i="13"/>
  <c r="E18" i="13" s="1"/>
  <c r="D19" i="13"/>
  <c r="E19" i="13" s="1"/>
  <c r="D21" i="13"/>
  <c r="E21" i="13" s="1"/>
  <c r="F16" i="20"/>
  <c r="D24" i="13" l="1"/>
  <c r="E24" i="13" s="1"/>
  <c r="F26" i="20"/>
  <c r="B67" i="11"/>
  <c r="J30" i="20"/>
  <c r="J26" i="20" l="1"/>
  <c r="E12" i="20"/>
  <c r="E14" i="20" s="1"/>
  <c r="C52" i="11" l="1"/>
  <c r="B52" i="11"/>
  <c r="D66" i="10"/>
  <c r="C66" i="10"/>
  <c r="C59" i="10"/>
  <c r="B57" i="10"/>
  <c r="D48" i="10"/>
  <c r="D59" i="10" s="1"/>
  <c r="G27" i="10"/>
  <c r="F27" i="10"/>
  <c r="C27" i="10"/>
  <c r="N34" i="5" l="1"/>
  <c r="N33" i="5"/>
  <c r="G7" i="4"/>
  <c r="E66" i="10" l="1"/>
  <c r="F66" i="10"/>
  <c r="J16" i="20" l="1"/>
  <c r="B25" i="10"/>
  <c r="I12" i="20"/>
  <c r="I14" i="20" s="1"/>
  <c r="F18" i="20" l="1"/>
  <c r="J18" i="20"/>
  <c r="B24" i="5"/>
  <c r="M24" i="5"/>
  <c r="C24" i="5"/>
  <c r="M23" i="5"/>
  <c r="B46" i="11"/>
  <c r="C33" i="11"/>
  <c r="C24" i="11"/>
  <c r="C12" i="11"/>
  <c r="B68" i="11" l="1"/>
  <c r="C34" i="11"/>
  <c r="T71" i="4"/>
  <c r="T72" i="4" s="1"/>
  <c r="Q127" i="4"/>
  <c r="F55" i="10" l="1"/>
  <c r="E55" i="10"/>
  <c r="E35" i="14"/>
  <c r="D35" i="14"/>
  <c r="C35" i="14"/>
  <c r="H34" i="14"/>
  <c r="F34" i="14"/>
  <c r="H33" i="14"/>
  <c r="F33" i="14"/>
  <c r="F32" i="14"/>
  <c r="F35" i="14" l="1"/>
  <c r="H35" i="14"/>
  <c r="N28" i="5"/>
  <c r="B28" i="5"/>
  <c r="C28" i="5"/>
  <c r="O44" i="5" l="1"/>
  <c r="Q126" i="4" l="1"/>
  <c r="F48" i="10"/>
  <c r="F59" i="10" s="1"/>
  <c r="M20" i="5" l="1"/>
  <c r="M21" i="5"/>
  <c r="B20" i="5" l="1"/>
  <c r="C20" i="5"/>
  <c r="B21" i="5"/>
  <c r="C21" i="5"/>
  <c r="A5" i="5" l="1"/>
  <c r="E7" i="5" s="1"/>
  <c r="P46" i="5"/>
  <c r="O37" i="5"/>
  <c r="C37" i="5"/>
  <c r="B37" i="5"/>
  <c r="B29" i="5" l="1"/>
  <c r="C32" i="5"/>
  <c r="C46" i="5"/>
  <c r="B46" i="5"/>
  <c r="B30" i="5" l="1"/>
  <c r="N26" i="5" l="1"/>
  <c r="C26" i="5"/>
  <c r="B26" i="5"/>
  <c r="P47" i="5" l="1"/>
  <c r="D44" i="5"/>
  <c r="B44" i="5"/>
  <c r="P48" i="5" l="1"/>
  <c r="C48" i="5"/>
  <c r="B48" i="5"/>
  <c r="P50" i="5" l="1"/>
  <c r="D43" i="5" l="1"/>
  <c r="D42" i="5"/>
  <c r="M14" i="5" l="1"/>
  <c r="O39" i="5" l="1"/>
  <c r="C39" i="5"/>
  <c r="B39" i="5"/>
  <c r="O38" i="5" l="1"/>
  <c r="O40" i="5"/>
  <c r="B17" i="5"/>
  <c r="C46" i="11"/>
  <c r="C13" i="9"/>
  <c r="B13" i="9"/>
  <c r="B16" i="5"/>
  <c r="C14" i="5"/>
  <c r="B14" i="5"/>
  <c r="B13" i="5"/>
  <c r="C18" i="5"/>
  <c r="C17" i="5"/>
  <c r="B18" i="5"/>
  <c r="C22" i="5"/>
  <c r="B23" i="5"/>
  <c r="B22" i="5"/>
  <c r="B31" i="5"/>
  <c r="C29" i="5"/>
  <c r="C25" i="5"/>
  <c r="B25" i="5"/>
  <c r="C33" i="5"/>
  <c r="C34" i="5"/>
  <c r="B33" i="5"/>
  <c r="B34" i="5"/>
  <c r="B32" i="5"/>
  <c r="C40" i="5"/>
  <c r="C38" i="5"/>
  <c r="B40" i="5"/>
  <c r="B38" i="5"/>
  <c r="C47" i="5"/>
  <c r="B47" i="5"/>
  <c r="C50" i="5"/>
  <c r="B50" i="5"/>
  <c r="C10" i="5"/>
  <c r="E10" i="5"/>
  <c r="B10" i="5"/>
  <c r="B3" i="5"/>
  <c r="O43" i="5"/>
  <c r="O42" i="5"/>
  <c r="O35" i="5"/>
  <c r="N31" i="5"/>
  <c r="N30" i="5"/>
  <c r="N29" i="5"/>
  <c r="N25" i="5"/>
  <c r="M22" i="5"/>
  <c r="M17" i="5"/>
  <c r="M18" i="5"/>
  <c r="M16" i="5"/>
  <c r="M13" i="5"/>
  <c r="M12" i="5"/>
  <c r="O32" i="5"/>
  <c r="C47" i="13" l="1"/>
  <c r="K46" i="13" l="1"/>
  <c r="C48" i="13"/>
  <c r="C46" i="13"/>
  <c r="J48" i="13"/>
  <c r="J4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Hallberg Ingrid</author>
    <author>Ingrid Hallberg</author>
  </authors>
  <commentList>
    <comment ref="D10" authorId="0" shapeId="0" xr:uid="{00000000-0006-0000-0300-000001000000}">
      <text>
        <r>
          <rPr>
            <b/>
            <sz val="9"/>
            <color indexed="81"/>
            <rFont val="Tahoma"/>
            <family val="2"/>
          </rPr>
          <t xml:space="preserve">
</t>
        </r>
        <r>
          <rPr>
            <sz val="9"/>
            <color indexed="81"/>
            <rFont val="Tahoma"/>
            <family val="2"/>
          </rPr>
          <t>Prel tidplan
Boka in avst möten 
Kallelse upptaktsmöte efter nästa avst möte i febr/mars</t>
        </r>
      </text>
    </comment>
    <comment ref="E10" authorId="0" shapeId="0" xr:uid="{00000000-0006-0000-0300-000002000000}">
      <text>
        <r>
          <rPr>
            <b/>
            <sz val="9"/>
            <color indexed="81"/>
            <rFont val="Tahoma"/>
            <family val="2"/>
          </rPr>
          <t xml:space="preserve">EKO:
</t>
        </r>
        <r>
          <rPr>
            <sz val="9"/>
            <color indexed="81"/>
            <rFont val="Tahoma"/>
            <family val="2"/>
          </rPr>
          <t>Ingrid, Bea, Eva S, Pia, Tobias K
 Anna-Karin, Thomas, Anna-Carin, Anna L, ev EKO chef</t>
        </r>
      </text>
    </comment>
    <comment ref="D35" authorId="1" shapeId="0" xr:uid="{00000000-0006-0000-0300-000003000000}">
      <text>
        <r>
          <rPr>
            <b/>
            <sz val="9"/>
            <color indexed="81"/>
            <rFont val="Tahoma"/>
            <family val="2"/>
          </rPr>
          <t>Ingrid Hallberg:</t>
        </r>
        <r>
          <rPr>
            <sz val="9"/>
            <color indexed="81"/>
            <rFont val="Tahoma"/>
            <family val="2"/>
          </rPr>
          <t xml:space="preserve">
Endast större avvikelser från BP beaktas. Annars inväntas BP2019
</t>
        </r>
      </text>
    </comment>
    <comment ref="D47" authorId="1" shapeId="0" xr:uid="{00000000-0006-0000-0300-000004000000}">
      <text>
        <r>
          <rPr>
            <b/>
            <sz val="9"/>
            <color indexed="81"/>
            <rFont val="Tahoma"/>
            <family val="2"/>
          </rPr>
          <t>EKO:</t>
        </r>
        <r>
          <rPr>
            <sz val="9"/>
            <color indexed="81"/>
            <rFont val="Tahoma"/>
            <family val="2"/>
          </rPr>
          <t xml:space="preserve">
Utgår - schablonvärde invest anv fortsvis</t>
        </r>
      </text>
    </comment>
    <comment ref="D48" authorId="1" shapeId="0" xr:uid="{00000000-0006-0000-0300-000005000000}">
      <text>
        <r>
          <rPr>
            <b/>
            <sz val="9"/>
            <color indexed="81"/>
            <rFont val="Tahoma"/>
            <family val="2"/>
          </rPr>
          <t>EKO:</t>
        </r>
        <r>
          <rPr>
            <sz val="9"/>
            <color indexed="81"/>
            <rFont val="Tahoma"/>
            <family val="2"/>
          </rPr>
          <t xml:space="preserve">
Utgår schablonvärde invest anv fortsvis</t>
        </r>
      </text>
    </comment>
    <comment ref="E55" authorId="0" shapeId="0" xr:uid="{00000000-0006-0000-0300-000006000000}">
      <text>
        <r>
          <rPr>
            <sz val="9"/>
            <color indexed="81"/>
            <rFont val="Tahoma"/>
            <family val="2"/>
          </rPr>
          <t>EKO:
Ingrid, Bea, Eva, Pia, Tobias, Anna-Karin, Thomas, EKO chef</t>
        </r>
      </text>
    </comment>
    <comment ref="P86" authorId="1" shapeId="0" xr:uid="{00000000-0006-0000-0300-000007000000}">
      <text>
        <r>
          <rPr>
            <b/>
            <sz val="9"/>
            <color indexed="81"/>
            <rFont val="Tahoma"/>
            <family val="2"/>
          </rPr>
          <t xml:space="preserve">EKO:
</t>
        </r>
        <r>
          <rPr>
            <sz val="9"/>
            <color indexed="81"/>
            <rFont val="Tahoma"/>
            <family val="2"/>
          </rPr>
          <t>Ev kan nettoprislappar ändras effter regl brev</t>
        </r>
      </text>
    </comment>
    <comment ref="D99" authorId="1" shapeId="0" xr:uid="{00000000-0006-0000-0300-000008000000}">
      <text>
        <r>
          <rPr>
            <b/>
            <sz val="9"/>
            <color indexed="81"/>
            <rFont val="Tahoma"/>
            <family val="2"/>
          </rPr>
          <t>Ingrid Hallberg:</t>
        </r>
        <r>
          <rPr>
            <sz val="9"/>
            <color indexed="81"/>
            <rFont val="Tahoma"/>
            <family val="2"/>
          </rPr>
          <t xml:space="preserve">
Finns nya aktiviteter eller org måste de läggas till även för de prel fördelningarna som gäller till dess budgetlöner 2018 är klara 26/10</t>
        </r>
      </text>
    </comment>
    <comment ref="D107" authorId="0" shapeId="0" xr:uid="{00000000-0006-0000-0300-000009000000}">
      <text>
        <r>
          <rPr>
            <b/>
            <sz val="9"/>
            <color indexed="81"/>
            <rFont val="Tahoma"/>
            <family val="2"/>
          </rPr>
          <t>EKO:</t>
        </r>
        <r>
          <rPr>
            <sz val="9"/>
            <color indexed="81"/>
            <rFont val="Tahoma"/>
            <family val="2"/>
          </rPr>
          <t xml:space="preserve">
Efter detta kan första Miun total avstämningar göras</t>
        </r>
      </text>
    </comment>
    <comment ref="D113" authorId="0" shapeId="0" xr:uid="{00000000-0006-0000-0300-00000A000000}">
      <text>
        <r>
          <rPr>
            <b/>
            <sz val="9"/>
            <color indexed="81"/>
            <rFont val="Tahoma"/>
            <family val="2"/>
          </rPr>
          <t xml:space="preserve">EKO:
Text som är klar och budgetförutsättningar 
</t>
        </r>
        <r>
          <rPr>
            <sz val="9"/>
            <color indexed="81"/>
            <rFont val="Tahoma"/>
            <family val="2"/>
          </rPr>
          <t xml:space="preserve">De delar/tab som beräknas kunna ändras i budget skickas tomma
</t>
        </r>
      </text>
    </comment>
    <comment ref="D114" authorId="0" shapeId="0" xr:uid="{00000000-0006-0000-0300-00000B000000}">
      <text>
        <r>
          <rPr>
            <b/>
            <sz val="9"/>
            <color indexed="81"/>
            <rFont val="Tahoma"/>
            <family val="2"/>
          </rPr>
          <t>EKO:</t>
        </r>
        <r>
          <rPr>
            <sz val="9"/>
            <color indexed="81"/>
            <rFont val="Tahoma"/>
            <family val="2"/>
          </rPr>
          <t xml:space="preserve">
I huvudsak/bara test som är klar o tab med budgetförutsättningar 
De tab som med säkerhet kan komma att ändras efter dialgoerna skickas tomma</t>
        </r>
      </text>
    </comment>
    <comment ref="D147" authorId="0" shapeId="0" xr:uid="{00000000-0006-0000-0300-000010000000}">
      <text>
        <r>
          <rPr>
            <sz val="9"/>
            <color indexed="81"/>
            <rFont val="Tahoma"/>
            <family val="2"/>
          </rPr>
          <t xml:space="preserve">
Tot HUV, NMT; KOM/SAM, Bib, FÖRV
</t>
        </r>
      </text>
    </comment>
    <comment ref="D169" authorId="0" shapeId="0" xr:uid="{A0E66667-3B7B-4DE8-8088-3B9858DAC85C}">
      <text>
        <r>
          <rPr>
            <b/>
            <sz val="9"/>
            <color indexed="81"/>
            <rFont val="Tahoma"/>
            <family val="2"/>
          </rPr>
          <t xml:space="preserve">
</t>
        </r>
        <r>
          <rPr>
            <sz val="9"/>
            <color indexed="81"/>
            <rFont val="Tahoma"/>
            <family val="2"/>
          </rPr>
          <t>Prel tidplan
Boka in avst möten 
Kallelse upptaktsmöte efter nästa avst möte i febr/mars</t>
        </r>
      </text>
    </comment>
    <comment ref="E169" authorId="0" shapeId="0" xr:uid="{B1AEA958-4E61-4598-B9C7-E95B67BB65B4}">
      <text>
        <r>
          <rPr>
            <b/>
            <sz val="9"/>
            <color indexed="81"/>
            <rFont val="Tahoma"/>
            <family val="2"/>
          </rPr>
          <t xml:space="preserve">EKO:
</t>
        </r>
        <r>
          <rPr>
            <sz val="9"/>
            <color indexed="81"/>
            <rFont val="Tahoma"/>
            <family val="2"/>
          </rPr>
          <t>Ingrid, Bea, Eva S, Pia, Tobias K
 Anna-Karin, Thomas, Anna-Carin, Anna L, ev EKO chef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Tobias Karlsson</author>
  </authors>
  <commentList>
    <comment ref="L29" authorId="0" shapeId="0" xr:uid="{06B311BE-5BD9-4470-8DAA-FDED272C116A}">
      <text>
        <r>
          <rPr>
            <b/>
            <sz val="9"/>
            <color indexed="81"/>
            <rFont val="Tahoma"/>
            <family val="2"/>
          </rPr>
          <t>Tobias Karlsson:</t>
        </r>
        <r>
          <rPr>
            <sz val="9"/>
            <color indexed="81"/>
            <rFont val="Tahoma"/>
            <family val="2"/>
          </rPr>
          <t xml:space="preserve">
Antagande vid fördelning</t>
        </r>
      </text>
    </comment>
    <comment ref="M29" authorId="0" shapeId="0" xr:uid="{20BA5DCB-5E3A-4AA6-A06C-59C90A5BB502}">
      <text>
        <r>
          <rPr>
            <b/>
            <sz val="9"/>
            <color indexed="81"/>
            <rFont val="Tahoma"/>
            <family val="2"/>
          </rPr>
          <t>Tobias Karlsson:</t>
        </r>
        <r>
          <rPr>
            <sz val="9"/>
            <color indexed="81"/>
            <rFont val="Tahoma"/>
            <family val="2"/>
          </rPr>
          <t xml:space="preserve">
Antagande vid fördelning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Ingrid Hallberg</author>
  </authors>
  <commentList>
    <comment ref="C30" authorId="0" shapeId="0" xr:uid="{00000000-0006-0000-1100-000001000000}">
      <text>
        <r>
          <rPr>
            <b/>
            <sz val="9"/>
            <color indexed="81"/>
            <rFont val="Tahoma"/>
            <family val="2"/>
          </rPr>
          <t>OBS! bara vissa I o K ska budgeteras på budgetkonton. Övriga på aktuellt konto</t>
        </r>
        <r>
          <rPr>
            <sz val="9"/>
            <color indexed="81"/>
            <rFont val="Tahoma"/>
            <family val="2"/>
          </rPr>
          <t xml:space="preserve">
</t>
        </r>
      </text>
    </comment>
  </commentList>
</comments>
</file>

<file path=xl/sharedStrings.xml><?xml version="1.0" encoding="utf-8"?>
<sst xmlns="http://schemas.openxmlformats.org/spreadsheetml/2006/main" count="1889" uniqueCount="1208">
  <si>
    <t>MITTUNIVERSITETET</t>
  </si>
  <si>
    <t>Ekonomiavdelningen</t>
  </si>
  <si>
    <t>Revideringar enl kolumn A nedan</t>
  </si>
  <si>
    <t>Reviderad</t>
  </si>
  <si>
    <r>
      <t xml:space="preserve">Innehållsförteckning budgetbilagor 2025, </t>
    </r>
    <r>
      <rPr>
        <sz val="10"/>
        <rFont val="Arial"/>
        <family val="2"/>
      </rPr>
      <t>Dnr MIUN 2024/</t>
    </r>
    <r>
      <rPr>
        <b/>
        <sz val="10"/>
        <rFont val="Arial"/>
        <family val="2"/>
      </rPr>
      <t>1855</t>
    </r>
  </si>
  <si>
    <t>Kommentar samt revideringar</t>
  </si>
  <si>
    <t>Process</t>
  </si>
  <si>
    <t>Budget- och prognosprocesser</t>
  </si>
  <si>
    <t>Flöde Hypergene</t>
  </si>
  <si>
    <t>Bilaga 1.1</t>
  </si>
  <si>
    <t>Tidplan Budgetgrupp</t>
  </si>
  <si>
    <t>Bilaga 1.2</t>
  </si>
  <si>
    <t>Tidplan avd. ekonomer och chefer (delar av tidplan bil 1.1) inkl överblicksbild tider</t>
  </si>
  <si>
    <t>Bilaga 2</t>
  </si>
  <si>
    <t>Prognosvärden, personalkostnader</t>
  </si>
  <si>
    <t>2024-09-25, 2024-10-10</t>
  </si>
  <si>
    <t>Bilaga 3a, 3b</t>
  </si>
  <si>
    <t>Budgetvärden lokaler, kontorsprocent</t>
  </si>
  <si>
    <t>Lokalkostnader uppdatearade för budget 2025. Fil med spec ligger i EKO/eko_delat/Rutiner o mallar/Budget- och Prognosunderlag. Bokn bara rev 10/10</t>
  </si>
  <si>
    <t>Bilaga 4</t>
  </si>
  <si>
    <t>Strategisk resurs (utgår fn)</t>
  </si>
  <si>
    <t>Bilaga 5</t>
  </si>
  <si>
    <t>Budgetvärden kärnverksamhet, anslagsfinansierad grundutbildning (GU)</t>
  </si>
  <si>
    <t>Bilaga 6</t>
  </si>
  <si>
    <t>Budgetvärden kärnverksamhet, anslagsfinansierad forskning (FO)</t>
  </si>
  <si>
    <t>Bilaga 7</t>
  </si>
  <si>
    <t>Anslag 2:64, 2:65, 2:67</t>
  </si>
  <si>
    <t>Bilaga 8</t>
  </si>
  <si>
    <t>Budgetvärden ramar FÖRV</t>
  </si>
  <si>
    <t>Bilaga 9</t>
  </si>
  <si>
    <t>Budgetvärden overheadprocent kärnverksamhet samt universitetesgemensam stödverksamhet per fakultet</t>
  </si>
  <si>
    <t>Bilaga 10</t>
  </si>
  <si>
    <t>Investeringar, definition och vilka investeringar som budgeteras/bokförs var</t>
  </si>
  <si>
    <t>Bilaga 11</t>
  </si>
  <si>
    <t>Mall Underlag Interna överenskommelser</t>
  </si>
  <si>
    <t>Bilaga 12</t>
  </si>
  <si>
    <t>Specifikation av 9-konton för kontering interna intäkter inkl samfinansiering inkl nettningsnivå</t>
  </si>
  <si>
    <t>Bilaga 13</t>
  </si>
  <si>
    <t>Checklista avstämning slutlig budget/prognos i Hypergene</t>
  </si>
  <si>
    <t>Bilaga 14</t>
  </si>
  <si>
    <t>Budgetkonton Hypergene fr o m 2018</t>
  </si>
  <si>
    <t>Sep Excelfil</t>
  </si>
  <si>
    <t>För budget:</t>
  </si>
  <si>
    <t>Separat bilaga Mall Investeringsäskande Excel som underlag för registrering i Hypergene- ligger under EKO/eko_delat/. Används vid behov</t>
  </si>
  <si>
    <t>OBS! Påminn om Excelmallen räknar schablonavskrivningskostnad från ht resp vt. Hypergene från anskaffningsmånad.</t>
  </si>
  <si>
    <t>Separat bilaga Mall beräkning kontorsprocent- ligger på weben under EKO/Budget o Prognos samt under EKO/eko_delat/Rutiner och mallar/Kontorsprocent</t>
  </si>
  <si>
    <t>Separat Excelfil med areor lokaler från CAMP vanligtvis under EKO/eko_delat/Rutiner och mallar/Budget och prognos/Budget XXXX</t>
  </si>
  <si>
    <t>Kontakta INFRA/CAMPs avdelningsekonom för specifikationer</t>
  </si>
  <si>
    <t>Separat Excel fil för ytterligare investeringsprognos ytterligare 4 år utöver budgetåret (till flerårsbudget)</t>
  </si>
  <si>
    <t>EKO/ eko_delat/ 1 Planerings- och uppföljningsprocessen/ 1.2 Stöd- och kärnverksamheten/ Budget XXXX/ Investeringsprognos flera år.</t>
  </si>
  <si>
    <t>Processbeskrivning för budget och prognos i Hypergene</t>
  </si>
  <si>
    <t>Not 1) Budget</t>
  </si>
  <si>
    <t>Not 2) Prognos</t>
  </si>
  <si>
    <t>PREL Tidplan Budget 2025</t>
  </si>
  <si>
    <t>Svart = Tidplan Budget</t>
  </si>
  <si>
    <t>Intern EKO´s budgetgrupp</t>
  </si>
  <si>
    <t>Gul = Trigger</t>
  </si>
  <si>
    <t>Gamla tider fg år</t>
  </si>
  <si>
    <t>-för avd. ekonomer och chefer upprättas en komprimerad version med hålltider</t>
  </si>
  <si>
    <t>Grön = Budgetunderlag 2021-2023 samt intäktsprognos HST, HPR</t>
  </si>
  <si>
    <t>Färdiga tider</t>
  </si>
  <si>
    <t>Datum:</t>
  </si>
  <si>
    <t>2024-08-XX</t>
  </si>
  <si>
    <t>Blå =Tidplan VP o Aktivplan</t>
  </si>
  <si>
    <t>Röd=Prel tid</t>
  </si>
  <si>
    <t>Datum länkas till Bil 1.2</t>
  </si>
  <si>
    <t>Tider att kalla till</t>
  </si>
  <si>
    <t>Ansvarig/</t>
  </si>
  <si>
    <t>GRUPP</t>
  </si>
  <si>
    <t>Månad</t>
  </si>
  <si>
    <t>Vecka</t>
  </si>
  <si>
    <t>Aktivitet</t>
  </si>
  <si>
    <t>Avser</t>
  </si>
  <si>
    <t>Kl</t>
  </si>
  <si>
    <t>Jan</t>
  </si>
  <si>
    <t>Feb</t>
  </si>
  <si>
    <t>Mar</t>
  </si>
  <si>
    <t>Apr</t>
  </si>
  <si>
    <t>Maj</t>
  </si>
  <si>
    <t>Juni</t>
  </si>
  <si>
    <t>Jul</t>
  </si>
  <si>
    <t>Aug</t>
  </si>
  <si>
    <t>Sep</t>
  </si>
  <si>
    <t>Okt</t>
  </si>
  <si>
    <t>Nov</t>
  </si>
  <si>
    <t>Dec</t>
  </si>
  <si>
    <t>RUBRIK</t>
  </si>
  <si>
    <t>dec-febr</t>
  </si>
  <si>
    <t>48-7</t>
  </si>
  <si>
    <t>Inledande planeringsarbete budget</t>
  </si>
  <si>
    <t>Budget</t>
  </si>
  <si>
    <t>Prel tidplan budgetprocess och VP för budgetåret inför remiss avd ekonomer</t>
  </si>
  <si>
    <t xml:space="preserve">Central budgetgrupp </t>
  </si>
  <si>
    <t>8/12</t>
  </si>
  <si>
    <t>datum för rektorsdialoger ej klara</t>
  </si>
  <si>
    <t>Prel tidplan budgetprocess och VP för budgetåret efter remiss</t>
  </si>
  <si>
    <t>Ingrid, Tobias , Eva S, Pia</t>
  </si>
  <si>
    <t>19/12</t>
  </si>
  <si>
    <t>Datum för rektorsdialoger klara - ej remissad</t>
  </si>
  <si>
    <t>Prel tidplan budgetprocess och VP -system planseringsprocess</t>
  </si>
  <si>
    <t>Ingrid, Kenneth, Eva RS</t>
  </si>
  <si>
    <t>21/12</t>
  </si>
  <si>
    <t>Prel datum då remiss EKO försenad till jan</t>
  </si>
  <si>
    <t>7-8</t>
  </si>
  <si>
    <t>Boka in avstämningsmöte rektor avsättningar anslag mm inför planeringsförutsättnningar i febr</t>
  </si>
  <si>
    <t xml:space="preserve">Ingrid, Bea, </t>
  </si>
  <si>
    <t>dec</t>
  </si>
  <si>
    <t>Prel årstider viktiga deadlines Hypergene (och Unit4) till IT</t>
  </si>
  <si>
    <t>Ingrid, Cia</t>
  </si>
  <si>
    <t xml:space="preserve">dec </t>
  </si>
  <si>
    <t>maj</t>
  </si>
  <si>
    <t>ej sänt ännu</t>
  </si>
  <si>
    <t>Kalla till möten enligt prel tidplan för  prognos samt budget</t>
  </si>
  <si>
    <t>Ingrid</t>
  </si>
  <si>
    <t>VP</t>
  </si>
  <si>
    <t>6</t>
  </si>
  <si>
    <t>Avstämningsmöte tidplan VP 2025</t>
  </si>
  <si>
    <t>Ingrid, Eva SS</t>
  </si>
  <si>
    <t>14-14.30</t>
  </si>
  <si>
    <t>28/2</t>
  </si>
  <si>
    <t>Avstämningsmöte nr 2 - tidplan prognos vt och budget  ht</t>
  </si>
  <si>
    <t>Central budgetgrupp</t>
  </si>
  <si>
    <t>10-11.30</t>
  </si>
  <si>
    <t>19/2</t>
  </si>
  <si>
    <t>Inbjudan skickad dec 2022 t 17/2. Datum rev i jan till 22/2</t>
  </si>
  <si>
    <t>45-08</t>
  </si>
  <si>
    <t>Budgetunderlag (till dep)</t>
  </si>
  <si>
    <t>2024-2024</t>
  </si>
  <si>
    <t>dec-jan</t>
  </si>
  <si>
    <t>feb</t>
  </si>
  <si>
    <t>BU</t>
  </si>
  <si>
    <t>2023-2026</t>
  </si>
  <si>
    <t>Deadline o mall klar för externa intäkter 2025-2027 samt investeringar 2025-2028 till samordnare FÖRV, FAK</t>
  </si>
  <si>
    <t>PREL Investeringar budget 2024 samt flerårsbudget 2022-2028</t>
  </si>
  <si>
    <t xml:space="preserve">Samtliga </t>
  </si>
  <si>
    <t>1/12</t>
  </si>
  <si>
    <t>Avstämningsmöte inför arbete med flerårsbudget</t>
  </si>
  <si>
    <t>Ingrid, EKOchef, Bea, Thomas/Anna-Karin</t>
  </si>
  <si>
    <t>X/12</t>
  </si>
  <si>
    <t>Intern tidplan upprättas. Prel tidplan klar under juni-juli</t>
  </si>
  <si>
    <t>ULS</t>
  </si>
  <si>
    <t>juni, dec</t>
  </si>
  <si>
    <t>Tot Fak/ Univgem:Avgifter och Bidrag per verksamhetsgren (utb, fo)  2025-2027 samt investeringar 2025-2028</t>
  </si>
  <si>
    <t xml:space="preserve">Pia, EvaS, Tobias </t>
  </si>
  <si>
    <t>24/1</t>
  </si>
  <si>
    <t>EKO´s del i Budgetunderlag: Tot Resräkn samt per verksamhetsgren, investeringar, avgifter till ULS</t>
  </si>
  <si>
    <t>31/1</t>
  </si>
  <si>
    <t>Budgetunderlaget på Ledningsråd (ULS ansvarig)</t>
  </si>
  <si>
    <t>7/2</t>
  </si>
  <si>
    <t>Budgetunderlag till US (ULS ansvarig)</t>
  </si>
  <si>
    <t>xx/2</t>
  </si>
  <si>
    <t xml:space="preserve">Budgetunderlag till dep (ULS ansvarig) </t>
  </si>
  <si>
    <t>22/2</t>
  </si>
  <si>
    <t>Budgetunderlag till dep via registrering Hermes</t>
  </si>
  <si>
    <t>EKO via underlag fr ULS</t>
  </si>
  <si>
    <t>1/3</t>
  </si>
  <si>
    <t>Febr</t>
  </si>
  <si>
    <t>Beräkningar planeringsförutsättningar budget, Prognos HST, HPR dep</t>
  </si>
  <si>
    <t>Avstämningsmöte med rektor (myndkap, avsättningar anslag)</t>
  </si>
  <si>
    <t>Bea, Ingrid, rektor</t>
  </si>
  <si>
    <t>15/2</t>
  </si>
  <si>
    <t>Möte kallat i dec 2023</t>
  </si>
  <si>
    <t>Avstämningsmöte gällande vilka UTB satsningar som ska särskiljas per fakultet för Gu anslag samt vilka särskilda satsningar (anslag, bidrag) som fortsätter</t>
  </si>
  <si>
    <t>Ingrid, , Eva SS</t>
  </si>
  <si>
    <t>10-10.45</t>
  </si>
  <si>
    <t>11/3</t>
  </si>
  <si>
    <t xml:space="preserve">Beräkning snitt OH% budgetåret enl beslutad modell </t>
  </si>
  <si>
    <t>mars</t>
  </si>
  <si>
    <t>inkl ev justering för ack överskott UTB</t>
  </si>
  <si>
    <t xml:space="preserve">Rev PREL PLO för budgetåret från Vårprop  för beräkn prel anslag GO, FO. </t>
  </si>
  <si>
    <t>Regeringen</t>
  </si>
  <si>
    <t>17/4</t>
  </si>
  <si>
    <t>PLO 2025 samt ev ändringar 2024 i VÄB som påverkar 2024 och 2025</t>
  </si>
  <si>
    <t>Beräkning prel anslag per fakultet samt interna prislappar - Beslut kopia även till ULS Stina, Lisa</t>
  </si>
  <si>
    <t>Kopia till ULS för retendo, Stina etc</t>
  </si>
  <si>
    <t>RBM beslut prel anslag per fakultet sam prel ram univ gem stödverksamhet</t>
  </si>
  <si>
    <t>7/5</t>
  </si>
  <si>
    <t xml:space="preserve">Kalla till möte aug för löneprocent budget </t>
  </si>
  <si>
    <t>juni</t>
  </si>
  <si>
    <t>Möte ej kallat</t>
  </si>
  <si>
    <t>April</t>
  </si>
  <si>
    <t>Prognos HST, HPR till dep</t>
  </si>
  <si>
    <t>Prognos  HST, HPR i Stina till ULS fr fak</t>
  </si>
  <si>
    <t>Fakultet</t>
  </si>
  <si>
    <r>
      <rPr>
        <i/>
        <sz val="9"/>
        <color rgb="FF00B050"/>
        <rFont val="Arial"/>
        <family val="2"/>
      </rPr>
      <t>ULS</t>
    </r>
    <r>
      <rPr>
        <sz val="9"/>
        <color rgb="FF00B050"/>
        <rFont val="Arial"/>
        <family val="2"/>
      </rPr>
      <t xml:space="preserve"> lämnar Prognos HST, HPR till dep</t>
    </r>
  </si>
  <si>
    <t>23/4</t>
  </si>
  <si>
    <t xml:space="preserve">Uppstartmöte VP o Aktivitetsplan </t>
  </si>
  <si>
    <t>VP, Aktivitetsplan</t>
  </si>
  <si>
    <t>Skypemöte planering Verksamhetsplaneringsprocess budgetåret</t>
  </si>
  <si>
    <t>Ingrid. Mona</t>
  </si>
  <si>
    <t>Juni-Aug</t>
  </si>
  <si>
    <t>26-35</t>
  </si>
  <si>
    <t>Äskade investeringar för internhyra (UTGÅR fn)</t>
  </si>
  <si>
    <t>Äskade investeringar förbättr utg annans fastighet</t>
  </si>
  <si>
    <t>CAMP</t>
  </si>
  <si>
    <t>30/6</t>
  </si>
  <si>
    <t xml:space="preserve">Fastställt invest belopp förb utg annans fastighet </t>
  </si>
  <si>
    <t>Anna-Karin, Thomas, EKOchef</t>
  </si>
  <si>
    <t>14/7</t>
  </si>
  <si>
    <t>UTGÅR - Schablonvärde invest används fortsvis</t>
  </si>
  <si>
    <t>Sept</t>
  </si>
  <si>
    <t>Def. planering höstens budgetarbete</t>
  </si>
  <si>
    <t>Slutliga årstider viktiga deadlines Hypergene (och UBW) till IT</t>
  </si>
  <si>
    <t>X/8</t>
  </si>
  <si>
    <t>ej skickat</t>
  </si>
  <si>
    <t>Budgetanvisningar upprättas - avstäms inom central budgetgrupp</t>
  </si>
  <si>
    <t>Ingrid samordnar,  Bea, Pia, Eva, Anna-Karin, Thomas, Tobias</t>
  </si>
  <si>
    <t xml:space="preserve">Internhyra budgetvärden, lokaler per org  fr CAMP (inkl schablonvärde investeringar) </t>
  </si>
  <si>
    <t>INFRA/FAS</t>
  </si>
  <si>
    <t>27/9</t>
  </si>
  <si>
    <t>KOLLA om avst vid budgetgr möte dec 2023</t>
  </si>
  <si>
    <t>35-36</t>
  </si>
  <si>
    <t xml:space="preserve">Budgetstart Hypergene </t>
  </si>
  <si>
    <t xml:space="preserve">UBW: Kör rapport Avskrivningsprognos för befintliga investeringar </t>
  </si>
  <si>
    <t xml:space="preserve"> Anna-Karin</t>
  </si>
  <si>
    <t>26/8</t>
  </si>
  <si>
    <t>avst AKO 240208</t>
  </si>
  <si>
    <t xml:space="preserve">Avstämningsmöte central budgetgrupp, inkl vem gör vad till VP  </t>
  </si>
  <si>
    <t>27/8</t>
  </si>
  <si>
    <t>Kallat 230127 till 29/8</t>
  </si>
  <si>
    <t>Möte gällande prel procentsatser löneökning Budget. EKO kallar EKO, HR, ULS</t>
  </si>
  <si>
    <t>Ingrid, Victoria, Camilla E, Bea, Eko chef</t>
  </si>
  <si>
    <t>28/8</t>
  </si>
  <si>
    <t xml:space="preserve">Kallat i dec 2023, men inställt. Niklas o Victoria upptagna o tog frågan </t>
  </si>
  <si>
    <r>
      <rPr>
        <i/>
        <sz val="9"/>
        <rFont val="Arial"/>
        <family val="2"/>
      </rPr>
      <t>Hypergene:</t>
    </r>
    <r>
      <rPr>
        <sz val="9"/>
        <rFont val="Arial"/>
        <family val="2"/>
      </rPr>
      <t xml:space="preserve"> Processflöde ekonomer, chefer samt avd ekonomer per avd uppdateras i fil i Teams</t>
    </r>
  </si>
  <si>
    <t xml:space="preserve">Pia, Eva S, Tobias </t>
  </si>
  <si>
    <t>v35</t>
  </si>
  <si>
    <t>Chatta uppdraget i Teamsgrupp</t>
  </si>
  <si>
    <r>
      <rPr>
        <i/>
        <sz val="9"/>
        <color indexed="8"/>
        <rFont val="Arial"/>
        <family val="2"/>
      </rPr>
      <t>Hypergene:</t>
    </r>
    <r>
      <rPr>
        <sz val="9"/>
        <color indexed="8"/>
        <rFont val="Arial"/>
        <family val="2"/>
      </rPr>
      <t xml:space="preserve"> Indata budget  Hypergene - inläsning indata personal aug samt bef investeringar/avskrivn  </t>
    </r>
    <r>
      <rPr>
        <sz val="8"/>
        <color indexed="8"/>
        <rFont val="Arial"/>
        <family val="2"/>
      </rPr>
      <t xml:space="preserve">(rapport körs UBW dagen innan) </t>
    </r>
  </si>
  <si>
    <t>Bea, Ingrid,  ev Hypergene om nytt</t>
  </si>
  <si>
    <t xml:space="preserve"> 28-30/8</t>
  </si>
  <si>
    <r>
      <rPr>
        <i/>
        <sz val="9"/>
        <rFont val="Arial"/>
        <family val="2"/>
      </rPr>
      <t>Hypergene:</t>
    </r>
    <r>
      <rPr>
        <sz val="9"/>
        <rFont val="Arial"/>
        <family val="2"/>
      </rPr>
      <t xml:space="preserve"> Reg centrala data samt process budget</t>
    </r>
  </si>
  <si>
    <t>Bea, Ingrid</t>
  </si>
  <si>
    <t>29-30/8</t>
  </si>
  <si>
    <t>Möte bokat 29/9</t>
  </si>
  <si>
    <r>
      <rPr>
        <i/>
        <sz val="9"/>
        <rFont val="Arial"/>
        <family val="2"/>
      </rPr>
      <t>Hypergene:</t>
    </r>
    <r>
      <rPr>
        <sz val="9"/>
        <rFont val="Arial"/>
        <family val="2"/>
      </rPr>
      <t xml:space="preserve"> Reg FO- och GU- anslag per avd, budget</t>
    </r>
  </si>
  <si>
    <t>Fak ekonomer</t>
  </si>
  <si>
    <t>30/8-2/9</t>
  </si>
  <si>
    <r>
      <rPr>
        <i/>
        <sz val="9"/>
        <rFont val="Arial"/>
        <family val="2"/>
      </rPr>
      <t>Hypergene:</t>
    </r>
    <r>
      <rPr>
        <sz val="9"/>
        <rFont val="Arial"/>
        <family val="2"/>
      </rPr>
      <t xml:space="preserve"> Uppdatering tidplan fördelningstrigger 101/102/200- inledningvis trigger% enl fg år</t>
    </r>
  </si>
  <si>
    <t>Aug-sep</t>
  </si>
  <si>
    <t>Uppdatera nyheter på weben Hypergene, Budget o Prognos o startsida Hypergene</t>
  </si>
  <si>
    <t>ingrid</t>
  </si>
  <si>
    <t>Budgetstart samtliga ekonomer</t>
  </si>
  <si>
    <t>Uppdatera gamla Excellmallen för investeringar, som ev underlag för äskande av investeringar</t>
  </si>
  <si>
    <t>Anna-Karin</t>
  </si>
  <si>
    <t>v35-36</t>
  </si>
  <si>
    <t>endast vid behov</t>
  </si>
  <si>
    <t>Teams - Budgetupptakt samtliga avd/fak-ekonomer, prel anvisningar-  samt uppdaterad sep Excelmall  som ev underlag för investeringsäskande (gamla mallen, för de som behöver).  Fak ekonomer  genomgång av beräkn.mall för kontors%  på beslutad budget vid senare tillfälle</t>
  </si>
  <si>
    <t>samtliga avd-, fak-, förv-ekonomer, Bia, Ingrid, Anna-Karin, Cia o Anna</t>
  </si>
  <si>
    <t>10-11</t>
  </si>
  <si>
    <t>3/9</t>
  </si>
  <si>
    <t>Kallat till möte i dec 2023</t>
  </si>
  <si>
    <t xml:space="preserve">Budgetering, Hypergene kan påbörjas </t>
  </si>
  <si>
    <t>samtliga</t>
  </si>
  <si>
    <t>Budgetpropositionen samt slutlig beräkning nettoanslag per fak</t>
  </si>
  <si>
    <t xml:space="preserve">Budgetpropositionen </t>
  </si>
  <si>
    <t>20/9</t>
  </si>
  <si>
    <t>vid valkår senare. Dock senast 15/11</t>
  </si>
  <si>
    <t>Slutliga avsättningar, nettoanslag per fak samt nettoprislappar  (Hypergene samt anvisningar) med kopia till ULS (Retendo, Stina etc)</t>
  </si>
  <si>
    <t>20-23/9</t>
  </si>
  <si>
    <t>BP 20/9</t>
  </si>
  <si>
    <t>Prel Prislappar till Stina</t>
  </si>
  <si>
    <t>23/9</t>
  </si>
  <si>
    <t>GU anslag per inst inkl kostn ramar GU  (FO slutliga för HUV i juni o NMT i aug) med kopia till ULS (Retendo, Stina etc)</t>
  </si>
  <si>
    <t>38-39</t>
  </si>
  <si>
    <t>Budget Investeringar, deadline</t>
  </si>
  <si>
    <t>BU, Budget</t>
  </si>
  <si>
    <t>Budget Investeringar- Äskade investeringar samtliga avd/inst - godkända av avd chef  samt prel  invest.prognos flerårsbudget</t>
  </si>
  <si>
    <t>Samtliga</t>
  </si>
  <si>
    <t>16/9</t>
  </si>
  <si>
    <t>OK AKO, TN</t>
  </si>
  <si>
    <t>Avstämning totalnivåer investeringar budgetår samt ytterligare år till flerårsbudget dep</t>
  </si>
  <si>
    <t xml:space="preserve"> Eva, Pia, Tobias</t>
  </si>
  <si>
    <t>17/9</t>
  </si>
  <si>
    <t>Avstämning investeringar Miun totalt</t>
  </si>
  <si>
    <t>Anna-Karin, Thomas, EKO chef</t>
  </si>
  <si>
    <t>18/9</t>
  </si>
  <si>
    <t>Information till samtliga avseende fastställd invest budget inkl budgetårets avskrivningar per org</t>
  </si>
  <si>
    <t>Anna-Karin, Thomas</t>
  </si>
  <si>
    <t>40-42</t>
  </si>
  <si>
    <t>Budget Studentintäkter Grundutb., Prognos HST, HPR till dep</t>
  </si>
  <si>
    <r>
      <t>Budget Studentintäkter Grundutb.</t>
    </r>
    <r>
      <rPr>
        <u/>
        <sz val="9"/>
        <rFont val="Arial"/>
        <family val="2"/>
      </rPr>
      <t xml:space="preserve"> registrering i</t>
    </r>
    <r>
      <rPr>
        <sz val="9"/>
        <rFont val="Arial"/>
        <family val="2"/>
      </rPr>
      <t xml:space="preserve"> Stina för Retendo (Tillgängligt Retendo dagen efter)</t>
    </r>
  </si>
  <si>
    <t>Stina</t>
  </si>
  <si>
    <t>X/9</t>
  </si>
  <si>
    <t>EJ nödv för EKO eg</t>
  </si>
  <si>
    <r>
      <t>Budget Studentintäkter Grundutb.</t>
    </r>
    <r>
      <rPr>
        <u/>
        <sz val="9"/>
        <rFont val="Arial"/>
        <family val="2"/>
      </rPr>
      <t xml:space="preserve"> registrering i</t>
    </r>
    <r>
      <rPr>
        <sz val="9"/>
        <rFont val="Arial"/>
        <family val="2"/>
      </rPr>
      <t xml:space="preserve"> Stina Budget version 1. Godk av chef dagen efter</t>
    </r>
  </si>
  <si>
    <t>Avst ok m CW</t>
  </si>
  <si>
    <r>
      <t>Budget Studentintäkter Grundutb.</t>
    </r>
    <r>
      <rPr>
        <u/>
        <sz val="9"/>
        <rFont val="Arial"/>
        <family val="2"/>
      </rPr>
      <t xml:space="preserve"> registrering i</t>
    </r>
    <r>
      <rPr>
        <sz val="9"/>
        <rFont val="Arial"/>
        <family val="2"/>
      </rPr>
      <t xml:space="preserve"> Stina. Godk av chef dagen efter, NMT</t>
    </r>
  </si>
  <si>
    <t>Behövs detta när datum ovan tillkommit</t>
  </si>
  <si>
    <t xml:space="preserve">Budgetvärden lokaler </t>
  </si>
  <si>
    <t>INFRA- FAS</t>
  </si>
  <si>
    <t xml:space="preserve">V 39 ok. </t>
  </si>
  <si>
    <t>Prognos HST, HPR i Stina till ULS fr fak</t>
  </si>
  <si>
    <t>21/10</t>
  </si>
  <si>
    <t>LKP, OH% samt nettoprislappar samt löneökn till Retendo, Prislappar till Stina</t>
  </si>
  <si>
    <t>X/10</t>
  </si>
  <si>
    <t>Prislappar efter rev beräkning baserat på budgetprop. LKP, OH% Kan lämnas tidigare</t>
  </si>
  <si>
    <t>38-42</t>
  </si>
  <si>
    <t>Budget Personalplanering inkl in- och utlån, Hypergene</t>
  </si>
  <si>
    <r>
      <t xml:space="preserve">Slutlig budgetplanering av tjänsteplanering </t>
    </r>
    <r>
      <rPr>
        <u/>
        <sz val="9"/>
        <rFont val="Arial"/>
        <family val="2"/>
      </rPr>
      <t xml:space="preserve">registrering i </t>
    </r>
    <r>
      <rPr>
        <sz val="9"/>
        <rFont val="Arial"/>
        <family val="2"/>
      </rPr>
      <t>Retendo</t>
    </r>
  </si>
  <si>
    <t>Retendo</t>
  </si>
  <si>
    <t>26/9</t>
  </si>
  <si>
    <t>Prel tid avstäm KJ 221221</t>
  </si>
  <si>
    <t xml:space="preserve">Excelfil med kontering tjänster från Retendo tillgänglig för inläsning </t>
  </si>
  <si>
    <t xml:space="preserve">Deadline registrering In- och ut-lån av personal </t>
  </si>
  <si>
    <t>1/10</t>
  </si>
  <si>
    <t xml:space="preserve">Avstämning ut- och in-lån personal - endast överenskomna justeringar efter detta </t>
  </si>
  <si>
    <t>3/10</t>
  </si>
  <si>
    <t>Budget trigger</t>
  </si>
  <si>
    <t>Triggerkörningar dagligen fr o m några dagar innan deadline avd budget</t>
  </si>
  <si>
    <t>v41</t>
  </si>
  <si>
    <t>Efter triggerkärning: OBS! KOLLA att res räkn är identiska under uppg delen o rapportdelen för MIUN Tot</t>
  </si>
  <si>
    <t>Deadline NMT intern avstämning  inom fakultet</t>
  </si>
  <si>
    <t>NMT</t>
  </si>
  <si>
    <t>11/10</t>
  </si>
  <si>
    <r>
      <t>Godkända (Hypergene) avd budgetar samtliga avd exkl fak kanslier</t>
    </r>
    <r>
      <rPr>
        <sz val="9"/>
        <color indexed="8"/>
        <rFont val="Arial"/>
        <family val="2"/>
      </rPr>
      <t xml:space="preserve"> </t>
    </r>
  </si>
  <si>
    <r>
      <t>Godkända (Hypergene) avd budgetar samtliga avd</t>
    </r>
    <r>
      <rPr>
        <sz val="9"/>
        <color indexed="8"/>
        <rFont val="Arial"/>
        <family val="2"/>
      </rPr>
      <t xml:space="preserve"> och int exkl kanslier samt sep. spec samfinansiering kommunavtal</t>
    </r>
  </si>
  <si>
    <t>17/10</t>
  </si>
  <si>
    <t>Budgetlöner kärnverksamhet ras fram av Ingrid för beräkning univ gem stödverks per fakultet</t>
  </si>
  <si>
    <t>18/10</t>
  </si>
  <si>
    <t>Triggerkörningar- visar budget även i rapporter under Ekonomi samt fördelar 810/900 till 101/102/200</t>
  </si>
  <si>
    <t>09,11,14,16</t>
  </si>
  <si>
    <t>Reviderad univ gem stödverksamhet per fakultet beräknas av Ingrid för reg Hypergene</t>
  </si>
  <si>
    <t>Kommentarer till avd/inst budget enligt anvisningar</t>
  </si>
  <si>
    <t>v43-44</t>
  </si>
  <si>
    <t>Okt-Nov</t>
  </si>
  <si>
    <t>43-44</t>
  </si>
  <si>
    <t xml:space="preserve">Budget Totalnivåer samt underlag verksamhetsdialoger  </t>
  </si>
  <si>
    <t>Triggerkörning för fördelning till 101/102/200 samt periodisering (visar budget t o m aktuell dag till Ekonomiflik)</t>
  </si>
  <si>
    <t>dagligen fr o m v41</t>
  </si>
  <si>
    <t xml:space="preserve">Centrala prel bokningar budget </t>
  </si>
  <si>
    <t>Ingrid, Bea</t>
  </si>
  <si>
    <t>v 43-44</t>
  </si>
  <si>
    <t>Tot lokalkostnad Miun</t>
  </si>
  <si>
    <t>Anna-Carin FAS</t>
  </si>
  <si>
    <t>Tot belopp räntor, tot avskrivn budget samt investeringsbilder till dialog</t>
  </si>
  <si>
    <t>Första avstämn totalnivåer tot HUV, NMT, FÖRV</t>
  </si>
  <si>
    <t>44-45</t>
  </si>
  <si>
    <t xml:space="preserve">Avstämning prel tot budget Miun </t>
  </si>
  <si>
    <t>Ingrid,</t>
  </si>
  <si>
    <t>Höstlov skolor</t>
  </si>
  <si>
    <t>v44</t>
  </si>
  <si>
    <t>VP o Aktivitetsplan</t>
  </si>
  <si>
    <t>VP 2019 EKO intern Deadline, 1a leverans klara delar kap 4-5, VP 2019 till Ingrid d v s budgetförutsättningatr</t>
  </si>
  <si>
    <t>Pia, Eva, samordn FÖRV, Bea, Anna-Karin, Thomas, Ingrid</t>
  </si>
  <si>
    <t>31/10?</t>
  </si>
  <si>
    <t>exkl ej klara budgetvärden o res matriser - se även kommentar i flik</t>
  </si>
  <si>
    <t>Deadline inför första leverans klara delar kap 4-5, VP 2019 till Åsa - Inför RLG X nov</t>
  </si>
  <si>
    <t>1/11?</t>
  </si>
  <si>
    <t>45-46</t>
  </si>
  <si>
    <t>Verksamhets- och rektorsdialoger inkl ev revidering</t>
  </si>
  <si>
    <t>Triggerfördelning till 101/102/200 samt periodisering (visar budget t o m aktuell dag till Ekonomiflik)</t>
  </si>
  <si>
    <t>X/11</t>
  </si>
  <si>
    <t>45?</t>
  </si>
  <si>
    <t>Budgetdialoger avdelningar FÖRV</t>
  </si>
  <si>
    <t>FÖRV</t>
  </si>
  <si>
    <t>XX</t>
  </si>
  <si>
    <t>Budgetdialoger avdelningar HUV</t>
  </si>
  <si>
    <t>Samtliga HUV</t>
  </si>
  <si>
    <t>4-6/11</t>
  </si>
  <si>
    <t>Budgetdialoger avdelningar NMT</t>
  </si>
  <si>
    <t>Samtliga NMT</t>
  </si>
  <si>
    <t>28-31/10</t>
  </si>
  <si>
    <t>Godkända (Hypergene) överenskomna revideringar i budget SAMTLIGA avd/inst efter dialoger klara inför rektorsdialog</t>
  </si>
  <si>
    <t>6/11</t>
  </si>
  <si>
    <t>inväntar slutliga datum verksamhetsdialoger</t>
  </si>
  <si>
    <t>FÖRV tot, Fak kanslier och total fak-budget stängs inför sammanställning material rektorsdialoger</t>
  </si>
  <si>
    <t>Pia, Eva S, Tobias</t>
  </si>
  <si>
    <t>7/11</t>
  </si>
  <si>
    <t>REV Budgetlöner kärnverksamhet ras fram av Ingrid för beräkning univ gem stödverks per fakultet samt schablon% 100/200-trigger beräknas o uppdateras i Hypergene</t>
  </si>
  <si>
    <t>2024 måste detta göras samma dag som slutjust totalnivåer då Ingrids dialog ligger tidigt</t>
  </si>
  <si>
    <r>
      <t xml:space="preserve">Körning Triggerfördelning till 101/102/200 samt periodisering </t>
    </r>
    <r>
      <rPr>
        <sz val="8"/>
        <color theme="7"/>
        <rFont val="Arial"/>
        <family val="2"/>
      </rPr>
      <t>(visar budget t o m aktuell dag till Ekonomiflik)</t>
    </r>
  </si>
  <si>
    <t>Ev Reviderad univ gem stödverksamhet per fakultet beräknas och bokas i Hypergene av Ingrid</t>
  </si>
  <si>
    <t>Avslut  verks 101,102,200 per fak mot centrala projekt</t>
  </si>
  <si>
    <t>Rev centrala bokningar samt förberedelse komplett kap VP till US</t>
  </si>
  <si>
    <t>Avstämning prel tot budget Miun och delegerat godkännande fr rektor till EKO</t>
  </si>
  <si>
    <t>nov</t>
  </si>
  <si>
    <t>Godkänns i Hypergene efter rektordialog</t>
  </si>
  <si>
    <t>Tobias, Eva, Pia</t>
  </si>
  <si>
    <t>v46</t>
  </si>
  <si>
    <t>Nov-Dec</t>
  </si>
  <si>
    <t>47-50</t>
  </si>
  <si>
    <t>Slutlig Budget/VP inför US-beslut</t>
  </si>
  <si>
    <t>VP, Budget</t>
  </si>
  <si>
    <t>Beräkningsmall kontor uppdateras aktuella budgetvärden LKP och löneökningsprocent</t>
  </si>
  <si>
    <t>15/11</t>
  </si>
  <si>
    <t>kan göras tidigare</t>
  </si>
  <si>
    <t>KOLLA att res räkn är identiska under uppg delen och under rapportdelen för MIUN tot efter sista fördelningstrigger</t>
  </si>
  <si>
    <t>Rektorsdialoger</t>
  </si>
  <si>
    <t>Rektorsdialoger budget  MIUN tot</t>
  </si>
  <si>
    <t>X</t>
  </si>
  <si>
    <t>Rektorsdialoger budget HUV</t>
  </si>
  <si>
    <t>Fak ekon m fl</t>
  </si>
  <si>
    <t xml:space="preserve">Rektorsdialoger budget NMT </t>
  </si>
  <si>
    <t>Rektorsdialoger budget  FÖRV</t>
  </si>
  <si>
    <t>Förv ekonom m fl</t>
  </si>
  <si>
    <t>EKO Intern deadline EKO´s del VP  (US-beslut)</t>
  </si>
  <si>
    <t>Ingrid, Bea, Anna-Karin, Thomas</t>
  </si>
  <si>
    <t>22/11</t>
  </si>
  <si>
    <t xml:space="preserve">Deadline EKO´s del VP (US-beslut) till ULS </t>
  </si>
  <si>
    <t>25/11</t>
  </si>
  <si>
    <t>Avstämt med Eva 240228</t>
  </si>
  <si>
    <t>ULS: Utskick budgetavsnitt VP  till US</t>
  </si>
  <si>
    <t>Godkända (Hypergene) ev reviderade slutliga budgetar efter rektorsdialog, samtl avd (undantagsfall)</t>
  </si>
  <si>
    <t>29/11</t>
  </si>
  <si>
    <t>Ev reviderade löner kärn  tas fram för slutlig beräkn univ gem adm per fakultet (budget Hypergene, bokföring agresso)</t>
  </si>
  <si>
    <t xml:space="preserve">        Rev endast i undantagsfall</t>
  </si>
  <si>
    <t>Godkända (Hypergene) slutliga budgetar SAMTLIGA TOTAL-nivåer efter ev rev rektorsdialog (undantagsfall)</t>
  </si>
  <si>
    <t>Pia, Eva, Micke</t>
  </si>
  <si>
    <t xml:space="preserve">    Ont om tid för detta</t>
  </si>
  <si>
    <t>Kommentarer totalnivåer NMT, HUV, univ gem stödverksamhet</t>
  </si>
  <si>
    <t>Ev Slutliga Rev centrala bokningar</t>
  </si>
  <si>
    <t>MÅSTE UTGÅ när MIUN total budget lämnats  till ULS 26/11</t>
  </si>
  <si>
    <t>Deadline Miun tot rev budget för avstämning EKO-chef inför RBM-Xtra</t>
  </si>
  <si>
    <t>49-50</t>
  </si>
  <si>
    <t>Slutlig Budget/VP inkl kontorsprocent. Beslutsdatum US,  Budget</t>
  </si>
  <si>
    <t>Deadline beräkning  kontors% budgetår</t>
  </si>
  <si>
    <t xml:space="preserve"> 2/12</t>
  </si>
  <si>
    <t>2023-2027</t>
  </si>
  <si>
    <r>
      <t>Slutlig flerårsprognos investeringar</t>
    </r>
    <r>
      <rPr>
        <sz val="9"/>
        <color rgb="FF00B050"/>
        <rFont val="Arial"/>
        <family val="2"/>
      </rPr>
      <t xml:space="preserve"> till budgetunderlaget 2024-2028</t>
    </r>
  </si>
  <si>
    <t>2/12</t>
  </si>
  <si>
    <r>
      <t>PROGNOS externa intäkter NMT</t>
    </r>
    <r>
      <rPr>
        <sz val="9"/>
        <color rgb="FF00B050"/>
        <rFont val="Arial"/>
        <family val="2"/>
      </rPr>
      <t xml:space="preserve">  till budgetunderlaget. Avgifter och Bidrag för UTB o  FO</t>
    </r>
  </si>
  <si>
    <t>inst NMT</t>
  </si>
  <si>
    <t>Aktivitetsplan</t>
  </si>
  <si>
    <t>EKO Intern deadline EKO´s del i Aktivitetsplan inför deadline t ULS</t>
  </si>
  <si>
    <t>Pia, Eva S, Tobias, Bea, , Ingrid</t>
  </si>
  <si>
    <t>13/12</t>
  </si>
  <si>
    <t xml:space="preserve">Deadline till ULS  EKO´s del i Aktivitetsplan för rektorsbeslut - inkl bilagor, kontors% - inför RBM </t>
  </si>
  <si>
    <t>16/12</t>
  </si>
  <si>
    <t xml:space="preserve">ULS: Utskick  Aktivitetsplan  till ULG inför beslut RBM </t>
  </si>
  <si>
    <t>Beslut budget och aktivitetsplan  för rektorsbeslut</t>
  </si>
  <si>
    <t>Styrelsemöte, beslut budget</t>
  </si>
  <si>
    <t>US</t>
  </si>
  <si>
    <t>Spec SUHF för HUV, NMT samt univ gem stödverks (ordinarie mall)</t>
  </si>
  <si>
    <t>Ingrid, samordn</t>
  </si>
  <si>
    <t>för kommande ber OH% samt red till SUHF</t>
  </si>
  <si>
    <t>Avstämningsarbete Budget samt planering kommande år</t>
  </si>
  <si>
    <t>48-50</t>
  </si>
  <si>
    <t>Utvärdering årets budgetarbete</t>
  </si>
  <si>
    <t>Ingrid, Kenneth, Carina</t>
  </si>
  <si>
    <t>6/12</t>
  </si>
  <si>
    <t>Kallat, avstäm om ev rev datumordning Stina, Retendo</t>
  </si>
  <si>
    <t>9/12</t>
  </si>
  <si>
    <t>KALLAT i dec 2023</t>
  </si>
  <si>
    <t>'9-9.30</t>
  </si>
  <si>
    <t>13,15-14</t>
  </si>
  <si>
    <t>Jan-Febr</t>
  </si>
  <si>
    <t>1-8</t>
  </si>
  <si>
    <t>Ev rev nettoanslag per fak . Spec SUHF samt beräkning OH%</t>
  </si>
  <si>
    <t>Ev rev beslut intern fördelning anslag   (vid ev reviderat anslag i reglbrev )</t>
  </si>
  <si>
    <t>jan</t>
  </si>
  <si>
    <t xml:space="preserve">Beräkning OH% budgetvärden </t>
  </si>
  <si>
    <t>febr-mars</t>
  </si>
  <si>
    <t>Spec SUHF för beräkning OH% budgetåret för jmfr mot beslutad OH% samt för årlig statstik SUHF</t>
  </si>
  <si>
    <t>Ingrid, samordm</t>
  </si>
  <si>
    <t>Slutlig planering prognos budgetåret samt planering budget kommande år</t>
  </si>
  <si>
    <t>febr</t>
  </si>
  <si>
    <t>Ev rev beslut intern fördelning anslag  (vid ev reviderat anslag i ändring av regl brev efter förslag i VÄB)</t>
  </si>
  <si>
    <t>Budgetunderlag(till dep)</t>
  </si>
  <si>
    <t>2025-2027</t>
  </si>
  <si>
    <t>jan febr</t>
  </si>
  <si>
    <t>2024-2027</t>
  </si>
  <si>
    <t>Ingrid, Bea, Thomas/Anna-Karin</t>
  </si>
  <si>
    <t>ej kallat</t>
  </si>
  <si>
    <t>Tot Fak. och FÖRV:Avgifter och Bidrag per UTB, FO 2024-2027 sparas ner i mapp                                  Investeringar 2024-2028  redovisade 1/12</t>
  </si>
  <si>
    <t>Intern avstämning mellan specialister för tabeller och text BU</t>
  </si>
  <si>
    <t>Ingrid, Anna-Karin, Thomas, Bea</t>
  </si>
  <si>
    <t>30/1</t>
  </si>
  <si>
    <t>EKO´s del i Budgetunderlag: Tot Resräkn samt per verksamhetsgren, investeringar, avgifter till ULS. Spras ner i mapp i Årsredovinsignsteam. Tab 1-4, 6 samt textavsnitt</t>
  </si>
  <si>
    <t>Avstämt m Eva 240228</t>
  </si>
  <si>
    <t>X/2</t>
  </si>
  <si>
    <t>Beslut BU US (ULS ansvarig)</t>
  </si>
  <si>
    <t>XX/2</t>
  </si>
  <si>
    <t>21/2</t>
  </si>
  <si>
    <t>Mittuniversitetet</t>
  </si>
  <si>
    <t>Datum länkas fr Bil 1.1</t>
  </si>
  <si>
    <t>EKO</t>
  </si>
  <si>
    <t>Datum</t>
  </si>
  <si>
    <t>Till avd. ekonomer samt chefer stöd- och kärnverksamhet</t>
  </si>
  <si>
    <t>Budgetunderlag, flerårsbudget till departementet</t>
  </si>
  <si>
    <t>Budgetstart Hypergene , prel budgetbilagor</t>
  </si>
  <si>
    <t>samtliga ekonomer</t>
  </si>
  <si>
    <t>43-45</t>
  </si>
  <si>
    <t>undantagsfall</t>
  </si>
  <si>
    <t>Fak ekon, Lena</t>
  </si>
  <si>
    <t>EKO specialister</t>
  </si>
  <si>
    <t>Budgetvärden personalkostnader 2025</t>
  </si>
  <si>
    <t>-</t>
  </si>
  <si>
    <t>Lönekostnadspåslag (arbetsgivaravg, premier etc)</t>
  </si>
  <si>
    <t>Vid behov av budgetering med olika LKP-procent per ålderskategori gäller följande procentsatser:</t>
  </si>
  <si>
    <t>För anställda födda 1988 och senare + se ytterligare villkor aktuell LKP blankett</t>
  </si>
  <si>
    <t>Pensionsgrundande lön som understiger 7,5 ibb</t>
  </si>
  <si>
    <t>upp till 37 år</t>
  </si>
  <si>
    <t xml:space="preserve">För anställda födda 1960. Fyller 65 år </t>
  </si>
  <si>
    <t>För anställda födda 1959. Fyller 66 år</t>
  </si>
  <si>
    <t>Riktålder pension 2025</t>
  </si>
  <si>
    <t>För anställda födda 1956-1958</t>
  </si>
  <si>
    <t>67-69 år</t>
  </si>
  <si>
    <t>För anställda födda 1938-1955</t>
  </si>
  <si>
    <t>70-87 år</t>
  </si>
  <si>
    <t>För anställda födda 1937 eller tidigare</t>
  </si>
  <si>
    <t>88 år</t>
  </si>
  <si>
    <t>Omräkning löneförändring, %</t>
  </si>
  <si>
    <r>
      <rPr>
        <b/>
        <sz val="10"/>
        <rFont val="Arial"/>
        <family val="2"/>
      </rPr>
      <t xml:space="preserve">   Preliminär</t>
    </r>
    <r>
      <rPr>
        <sz val="10"/>
        <rFont val="Arial"/>
        <family val="2"/>
      </rPr>
      <t xml:space="preserve"> löneuppräkning (</t>
    </r>
    <r>
      <rPr>
        <i/>
        <sz val="10"/>
        <rFont val="Arial"/>
        <family val="2"/>
      </rPr>
      <t>inklusive löneglidning</t>
    </r>
    <r>
      <rPr>
        <sz val="10"/>
        <rFont val="Arial"/>
        <family val="2"/>
      </rPr>
      <t>) beräknas på månadslön på nuvarande lönenivå t o m aug innevarande år</t>
    </r>
  </si>
  <si>
    <t xml:space="preserve">   Löneuppräkning  månadslön jan-dec 2025 (RALS 2024-10-01 - 2025-09-30)</t>
  </si>
  <si>
    <t>Inkl löneglidning</t>
  </si>
  <si>
    <t xml:space="preserve">   Löneuppräkning  månadslön okt-dec 2025 (RALS 2025-10-01 - 2026-09-30)</t>
  </si>
  <si>
    <t>För ev justering av total lönekostnad per avdelning/institution görs justering med totalbelopp</t>
  </si>
  <si>
    <t>Budgetvärden 2025</t>
  </si>
  <si>
    <t>Bilaga 3a</t>
  </si>
  <si>
    <t>Lokalkostnad per avdelning samt årskostnad per kvm:</t>
  </si>
  <si>
    <t>Avd/inst´s lab.lokaler, datasalar och bokningsbara lokaler fördelas ut i verksamheten som direkt kostnad med kronor per kvm.</t>
  </si>
  <si>
    <t>bokningsbara rev 2024-10-10</t>
  </si>
  <si>
    <t>Kontor fördelas med procentpåslag på lön (konto 4000-4061 exkl 4051). Modell för beräkning av procentsats se årets budgetanvisningar.</t>
  </si>
  <si>
    <t>I budget används innevarande års procentsatser.</t>
  </si>
  <si>
    <t>Efter att budget fastställts beräknas  och beslutas procentsatser för bokföring och prognos.</t>
  </si>
  <si>
    <t>- årshyran inkl lokalvård:</t>
  </si>
  <si>
    <r>
      <t>kr/m</t>
    </r>
    <r>
      <rPr>
        <b/>
        <vertAlign val="superscript"/>
        <sz val="8"/>
        <rFont val="Arial"/>
        <family val="2"/>
      </rPr>
      <t>2</t>
    </r>
  </si>
  <si>
    <t>I prognos revideras lokalkostnaderna efter debering lokaler kvartal 1.</t>
  </si>
  <si>
    <t>Beräknade värden total lokalkostnad per organisatorisk nedan se kolumn  i tabell nedan</t>
  </si>
  <si>
    <r>
      <t>Beräknade värden nedan från INFRA FAS per</t>
    </r>
    <r>
      <rPr>
        <b/>
        <sz val="8"/>
        <rFont val="Arial"/>
        <family val="2"/>
      </rPr>
      <t xml:space="preserve"> 2024-10-10</t>
    </r>
  </si>
  <si>
    <t>Huvuddelen av datasalar inräknas i gem kostnader och ingår därmed i indirekta kostnader d v s OH-procent</t>
  </si>
  <si>
    <t>Endast ett fåtal institutioner har datasalar med i speciallokaler</t>
  </si>
  <si>
    <t>För ev behov av grunddata från INFRA´s lokaldatabas för budget- kontakta Anna-Carin Hammar, INFRA FAS</t>
  </si>
  <si>
    <t>Total lokalkostnader för speciallokaler, bokningsbara lokaler samt grupprum registreras även som avstämningsbelopp per avd. i Hypergene.</t>
  </si>
  <si>
    <t>Internhyra budgetförslag 2025</t>
  </si>
  <si>
    <t>Budgetperiod 250101-251231</t>
  </si>
  <si>
    <t xml:space="preserve"> </t>
  </si>
  <si>
    <t>...varav</t>
  </si>
  <si>
    <t>Omräkn faktor</t>
  </si>
  <si>
    <t>Deb area</t>
  </si>
  <si>
    <t>Prel. budget</t>
  </si>
  <si>
    <t>Bokningsbara</t>
  </si>
  <si>
    <t>Grupprum</t>
  </si>
  <si>
    <t xml:space="preserve">Datasalar </t>
  </si>
  <si>
    <t>Förslag till</t>
  </si>
  <si>
    <t>Ingrid/Bea registerar nedan per avdelning i Hypergene</t>
  </si>
  <si>
    <t>tot</t>
  </si>
  <si>
    <t>kontor</t>
  </si>
  <si>
    <t>spec.lokaler</t>
  </si>
  <si>
    <t xml:space="preserve">övrig area </t>
  </si>
  <si>
    <t>egen area</t>
  </si>
  <si>
    <t>spec lokaler</t>
  </si>
  <si>
    <t>lokaler 1)</t>
  </si>
  <si>
    <t>2)</t>
  </si>
  <si>
    <t>3)</t>
  </si>
  <si>
    <t>budget 2024</t>
  </si>
  <si>
    <t xml:space="preserve">budget  </t>
  </si>
  <si>
    <t>Fördelning</t>
  </si>
  <si>
    <t>kto 95012</t>
  </si>
  <si>
    <t>kto 95019</t>
  </si>
  <si>
    <t>kto 95013</t>
  </si>
  <si>
    <t>kto 95018</t>
  </si>
  <si>
    <t>kr</t>
  </si>
  <si>
    <t>(kkr)</t>
  </si>
  <si>
    <t>kto 95016</t>
  </si>
  <si>
    <t>Summa</t>
  </si>
  <si>
    <t>Fakultetet/avdelningar</t>
  </si>
  <si>
    <t>HUV</t>
  </si>
  <si>
    <t>HUV kansli</t>
  </si>
  <si>
    <t>HSV</t>
  </si>
  <si>
    <t>HSV (fa 1,0)</t>
  </si>
  <si>
    <t>UTV</t>
  </si>
  <si>
    <t>EJT</t>
  </si>
  <si>
    <t>HOV</t>
  </si>
  <si>
    <t>PSO</t>
  </si>
  <si>
    <t>Delsumma HUV</t>
  </si>
  <si>
    <t>NMT kansli</t>
  </si>
  <si>
    <t>DET</t>
  </si>
  <si>
    <t>IMD</t>
  </si>
  <si>
    <t>IMD (fa 1,0)</t>
  </si>
  <si>
    <t>KKI</t>
  </si>
  <si>
    <t>NDH (fa1,0)</t>
  </si>
  <si>
    <t>NDH</t>
  </si>
  <si>
    <t>Delsumma NMT</t>
  </si>
  <si>
    <t>Förvaltning</t>
  </si>
  <si>
    <t>Förvaltning (fa1,0)</t>
  </si>
  <si>
    <t>Bibliotek (fa 1,0)</t>
  </si>
  <si>
    <t>Bibliotek (fa 1,4)</t>
  </si>
  <si>
    <t>Datasalar</t>
  </si>
  <si>
    <t>Delsumma Förvaltning</t>
  </si>
  <si>
    <t>Bokningsbara lokaler</t>
  </si>
  <si>
    <t>Undervisningslokaler</t>
  </si>
  <si>
    <t>Konferensrum</t>
  </si>
  <si>
    <t xml:space="preserve">Delsumma bokningsbara </t>
  </si>
  <si>
    <t xml:space="preserve">Totalt </t>
  </si>
  <si>
    <t xml:space="preserve">1) Debiteras kvartalsvis enligt aktuell prislista, budget enligt fördelning rullande 12 </t>
  </si>
  <si>
    <t>2) Fördelas enligt, vid budget, gällande prognos HST 2024 (campus + distans)</t>
  </si>
  <si>
    <t>3) Enligt beslut förvaltningschef, ingår fr o m 2016 i OH</t>
  </si>
  <si>
    <t>4) Omfördeln bokn bara då beräkn underlag förändrats.</t>
  </si>
  <si>
    <t>Budgetvärden, lokaler</t>
  </si>
  <si>
    <t>Bilaga 3b</t>
  </si>
  <si>
    <t xml:space="preserve">Beräkningsmodell för fördelning av kontorskostnad med procentpåslag på lön </t>
  </si>
  <si>
    <t>Vid beräkning av summa kontorskostnad utgå från aktuell lokalkostnad enl bil 3a</t>
  </si>
  <si>
    <t xml:space="preserve">I kontorskostnad räknas följande lokaler in: </t>
  </si>
  <si>
    <t>Kontor</t>
  </si>
  <si>
    <t>Flerplatskontor</t>
  </si>
  <si>
    <t>Förråd</t>
  </si>
  <si>
    <t>konferensrum</t>
  </si>
  <si>
    <t xml:space="preserve">Kopiering, Postrum </t>
  </si>
  <si>
    <t>Pausrum, Personalrum</t>
  </si>
  <si>
    <t xml:space="preserve">Uppehållsrum </t>
  </si>
  <si>
    <t xml:space="preserve">Vilrum </t>
  </si>
  <si>
    <t xml:space="preserve">   Inräknas i kontor förutom i de fall de har direkt koppling till lab </t>
  </si>
  <si>
    <t xml:space="preserve">Skrivarrum </t>
  </si>
  <si>
    <t xml:space="preserve">   eller andra speciallokaler i kärnverksamhet</t>
  </si>
  <si>
    <t xml:space="preserve">Kök </t>
  </si>
  <si>
    <t xml:space="preserve">Arkiv </t>
  </si>
  <si>
    <t xml:space="preserve">Hygien </t>
  </si>
  <si>
    <t>Total årskostnad  kontor i kronor beräknas som:</t>
  </si>
  <si>
    <t>Total lokalyta för de lokaler som räknas in i kontor (se spec ovan) * faktor 1.40* årets interhyra i kr/kvm</t>
  </si>
  <si>
    <t>Uppräkningsfaktor 1.4 används för att lägga till gemensahetsytor som korridorer, ljushallar etc.</t>
  </si>
  <si>
    <t>Avdelningsgemensam kontorsprocent beräknas:</t>
  </si>
  <si>
    <t xml:space="preserve">                                     Total  kontorskostnader för fakulteten, budget, modell ovan</t>
  </si>
  <si>
    <t>= Slutlig procensats kontor avdelningsgem %</t>
  </si>
  <si>
    <t>Budgetlöner inkl lönetillägg  konto 4000-4061 exkl 4051, samtlig personal med hemvist på avdelningen  (med vissa justeringar)</t>
  </si>
  <si>
    <t xml:space="preserve">I budget används kontorsprocent föregående år som budgetvärde. </t>
  </si>
  <si>
    <t>Efter avslutad budget beräknas kontorsprocent för budgetåret för löpande redovisning och prognos.</t>
  </si>
  <si>
    <t>Inga ändringar av budgetvärdet görs.</t>
  </si>
  <si>
    <t>Budgetvärde kontorsprocent för budget 2025;</t>
  </si>
  <si>
    <t>l</t>
  </si>
  <si>
    <t>Beslutad procent 2024</t>
  </si>
  <si>
    <t>Organisatorisk enhet</t>
  </si>
  <si>
    <t>Procentpåslag</t>
  </si>
  <si>
    <t>Fakulteten för humanvetenskap</t>
  </si>
  <si>
    <t>HUV  (kansli)</t>
  </si>
  <si>
    <r>
      <t>EJT</t>
    </r>
    <r>
      <rPr>
        <vertAlign val="superscript"/>
        <sz val="8"/>
        <color theme="1"/>
        <rFont val="Arial"/>
        <family val="2"/>
      </rPr>
      <t xml:space="preserve"> </t>
    </r>
  </si>
  <si>
    <r>
      <t>PSO</t>
    </r>
    <r>
      <rPr>
        <vertAlign val="superscript"/>
        <sz val="8"/>
        <rFont val="Arial"/>
        <family val="2"/>
      </rPr>
      <t xml:space="preserve"> </t>
    </r>
  </si>
  <si>
    <t>Fakulteten för naturvet. teknik o medier</t>
  </si>
  <si>
    <t>NMT (kansli)</t>
  </si>
  <si>
    <t>Förvaltningen</t>
  </si>
  <si>
    <r>
      <t>FÖRV</t>
    </r>
    <r>
      <rPr>
        <vertAlign val="superscript"/>
        <sz val="8"/>
        <color theme="1"/>
        <rFont val="Arial"/>
        <family val="2"/>
      </rPr>
      <t xml:space="preserve"> </t>
    </r>
  </si>
  <si>
    <t xml:space="preserve">Prel fördelning strategisk resurs, budget </t>
  </si>
  <si>
    <t>Slutlig fördelning baseras på beslutade projekt för året</t>
  </si>
  <si>
    <t>Prel fördelning årets interna strategiska projekt</t>
  </si>
  <si>
    <t>exklusive rektors samfinansiering</t>
  </si>
  <si>
    <t>Belopp i Tkr</t>
  </si>
  <si>
    <t>Strategiska utbildningsprojekt verksamhet 111</t>
  </si>
  <si>
    <t>Strategiska forskningsprojekt verksamhet 214</t>
  </si>
  <si>
    <t>Kommunikation/Samverkan (KOM/SAM)</t>
  </si>
  <si>
    <t>Fakulteten för humanvetenskap (HUV)</t>
  </si>
  <si>
    <t>Fakulteten för naturvetenskap, teknik o medier (NMT)</t>
  </si>
  <si>
    <t xml:space="preserve">UTGÅR </t>
  </si>
  <si>
    <t>Prel Budgetvärden, anslagsfinansierad grundutbildning (GU) A)-C)</t>
  </si>
  <si>
    <t>Bilaga 5A)</t>
  </si>
  <si>
    <t>A) Budgetvärden prislappar Helårsstudenter (HST) och Helårsprestationer (HPR) per utbildningsområde</t>
  </si>
  <si>
    <t>Första budgetvärden beräknas på bruttoprislappar fg år prisuppräknade med PLO för bugetåret enligt vårprop</t>
  </si>
  <si>
    <r>
      <t>Slutliga</t>
    </r>
    <r>
      <rPr>
        <i/>
        <sz val="10"/>
        <rFont val="Arial"/>
        <family val="2"/>
      </rPr>
      <t xml:space="preserve"> budgetvärden</t>
    </r>
    <r>
      <rPr>
        <sz val="10"/>
        <rFont val="Arial"/>
        <family val="2"/>
      </rPr>
      <t xml:space="preserve"> beräknas på bruttoprislappar enligt budgetprop för året</t>
    </r>
  </si>
  <si>
    <t>Från HST avsätts till strategisk resurs samt avskrivningar. Från HPR avsätts till strategisk resurs</t>
  </si>
  <si>
    <t>Slutliga prislappar för året baseras på regleringsbrev och beaktas i löpander redovisning och prognos för året</t>
  </si>
  <si>
    <t xml:space="preserve">Budgetvärden nettoprislapp per utbildningsområde 2025 (kr/helårsstudent) </t>
  </si>
  <si>
    <t>rev 2024-09-23</t>
  </si>
  <si>
    <t>Bruttobelopp motsvarar innevarade års prislappar uppräknade med PLO för budgetåret enligt vårprop innevarande år</t>
  </si>
  <si>
    <t>Slutliga prislappar erhålls efter regleringsbrev för budgetåret samt efter beslutade avsättningar för året</t>
  </si>
  <si>
    <t>Utbildningsområde</t>
  </si>
  <si>
    <t>Brutto HST</t>
  </si>
  <si>
    <t>Avskrivningar</t>
  </si>
  <si>
    <t>Strategisk resurs</t>
  </si>
  <si>
    <t>Netto HST</t>
  </si>
  <si>
    <t>förändring</t>
  </si>
  <si>
    <t>Hum, jur, samhällsvet, teologiskt</t>
  </si>
  <si>
    <t>Naturvet/Teknik/Farmaceutiskt</t>
  </si>
  <si>
    <t>extra ökning utöver PLO med 992 kr per år 2024-2025 samt 1040 kr 2026. Får motsv anslagsökning också</t>
  </si>
  <si>
    <t>Vård</t>
  </si>
  <si>
    <t>Medicin</t>
  </si>
  <si>
    <t>Undervisning1</t>
  </si>
  <si>
    <t>Verksamhetsförlagd utbildning2</t>
  </si>
  <si>
    <t>Övrigt 3</t>
  </si>
  <si>
    <t>Design</t>
  </si>
  <si>
    <t>Idrott</t>
  </si>
  <si>
    <t>B udgetvärden nettoprislapp per utbildningsområde 2025 (kr/helårsprestation)</t>
  </si>
  <si>
    <t>Slutliga prislappar erhålls efter regleringsbrev 2023 samt efter beslutade avsättningar för året</t>
  </si>
  <si>
    <t>Brutto HPR</t>
  </si>
  <si>
    <t>Netto HPR</t>
  </si>
  <si>
    <t xml:space="preserve">förändring </t>
  </si>
  <si>
    <t>ytt ökning utöver PLO med  1050 kr 2025- 2026 samt 525 kr 2027. Ingen motsv anslagsökning</t>
  </si>
  <si>
    <r>
      <rPr>
        <vertAlign val="superscript"/>
        <sz val="8"/>
        <rFont val="Arial"/>
        <family val="2"/>
      </rPr>
      <t xml:space="preserve">1 </t>
    </r>
    <r>
      <rPr>
        <sz val="8"/>
        <rFont val="Arial"/>
        <family val="2"/>
      </rPr>
      <t>Utbildning inom det allmänna utbildningsområdet och utbildningsvetenskapliga kärnan</t>
    </r>
  </si>
  <si>
    <r>
      <rPr>
        <vertAlign val="superscript"/>
        <sz val="8"/>
        <rFont val="Arial"/>
        <family val="2"/>
      </rPr>
      <t>2</t>
    </r>
    <r>
      <rPr>
        <sz val="8"/>
        <rFont val="Arial"/>
        <family val="2"/>
      </rPr>
      <t xml:space="preserve"> Verksamhetsförlagd utbildning inom lärar- och förskollärarutbildning</t>
    </r>
  </si>
  <si>
    <r>
      <rPr>
        <vertAlign val="superscript"/>
        <sz val="8"/>
        <rFont val="Arial"/>
        <family val="2"/>
      </rPr>
      <t>3</t>
    </r>
    <r>
      <rPr>
        <sz val="8"/>
        <rFont val="Arial"/>
        <family val="2"/>
      </rPr>
      <t xml:space="preserve"> Avser journalist- och bibliotekarieutbildningar samt praktisk-estetiska kurser inom bl a lärarutbildning med </t>
    </r>
  </si>
  <si>
    <t xml:space="preserve">   inriktning mot tidigare år, förskollärarutbildning och grundlärarutbildning</t>
  </si>
  <si>
    <t>Bilaga 5B)</t>
  </si>
  <si>
    <t>B) Prel ramar anslagsfinansierad grundutbildning (verks 110)  2025</t>
  </si>
  <si>
    <t xml:space="preserve">Fördelning per institution enligt underlag från fakulteter </t>
  </si>
  <si>
    <t>Preliminiära Anslag utbildning på grund- och avancerad nivå 2024-2025, netto (tkr)</t>
  </si>
  <si>
    <t>ska rev</t>
  </si>
  <si>
    <t>Prognos 2024</t>
  </si>
  <si>
    <t>Budget 2025</t>
  </si>
  <si>
    <t>Fakulteten för Humanvetenskap</t>
  </si>
  <si>
    <t>Takbelopp</t>
  </si>
  <si>
    <t>Kostnadsram</t>
  </si>
  <si>
    <t>EJT - Ekonomi, geografi, juridik och turismvetenskap</t>
  </si>
  <si>
    <t>HSV - Humaniora och samhällsvetenskap</t>
  </si>
  <si>
    <t>HOV - Hälsovetenskaper</t>
  </si>
  <si>
    <t>PSO - Psykologi och socialt arbete</t>
  </si>
  <si>
    <t>UTV - Utbildningsvetenskap</t>
  </si>
  <si>
    <t>Totalt</t>
  </si>
  <si>
    <t>Fakulteten för Naturvetenskap, teknik och medier</t>
  </si>
  <si>
    <t xml:space="preserve">Ej fördelat </t>
  </si>
  <si>
    <t>DET - Data- och elektroteknik</t>
  </si>
  <si>
    <t>IMD - Ingenjörsvetenskap, matematik och ämnesdidaktik</t>
  </si>
  <si>
    <t>KKI - Kommunikation, kvalitetsteknik och infformationssystem</t>
  </si>
  <si>
    <t>NDH - Naturvetenskap, design och hållbar utveckling</t>
  </si>
  <si>
    <t>C)Slutliga budgetvärden avsättningar samt ramar anslagsfinansierad grundutbildning (verks 110)  2024</t>
  </si>
  <si>
    <t>Bilaga 5C)</t>
  </si>
  <si>
    <t>Slutliga värden för året baseras på regleringsbrev samt ev ändringar av regleringsbrev</t>
  </si>
  <si>
    <t>Preliminära anslag Grundutbildning (takbelopp) 2025 i 2025 års prisnivå, tkr</t>
  </si>
  <si>
    <t>Anslag, brutto</t>
  </si>
  <si>
    <t>Avsättning</t>
  </si>
  <si>
    <t>Anslag, netto</t>
  </si>
  <si>
    <t>%</t>
  </si>
  <si>
    <t>Grundutbildning - anslag 2.27 anslagspost 1.1</t>
  </si>
  <si>
    <t>Grundutbildning - anslag 2.27 anslagspost 1.2 RRF</t>
  </si>
  <si>
    <t xml:space="preserve">Grundutbildning - anslag 2.27 Budgetprop </t>
  </si>
  <si>
    <t>Grundutbildning - samt interna avsättningar, totalt</t>
  </si>
  <si>
    <t>Varav:</t>
  </si>
  <si>
    <t>Grundutbildning - anslag 2.27.  Riktad utbyggnad enl VÄB2020</t>
  </si>
  <si>
    <t>Utbyggnad fler studenter i högskolan, bristyrken del 1 fr o m ht 2020 (bidrag 2020)</t>
  </si>
  <si>
    <t>Utbyggnad fler studenter i högskolan, bristyrken del 2 fr o m ht 2020 (bidrag 2020)</t>
  </si>
  <si>
    <t>Grundutbildning - anslag 2.27  Riktad utbyggnad enl BP 2021</t>
  </si>
  <si>
    <t>Livslångt lärande - påbörjades 2020. Forts fr o m 2022-2024</t>
  </si>
  <si>
    <t xml:space="preserve">Fler studenter på KPU - påbörjades 2021. </t>
  </si>
  <si>
    <t>Grundutbildning - anslag 2.27.  Riktad utbyggnad enl BP 2023/24:1</t>
  </si>
  <si>
    <t>Fler platser utbildning på avancerad nivå -  från 2024</t>
  </si>
  <si>
    <t>Grundutbildning - anslag 2.27.  Riktad utbyggnad enl BP 2020/21:1</t>
  </si>
  <si>
    <t xml:space="preserve">Utbildning hela landet 2021-2025 </t>
  </si>
  <si>
    <t>Grundutbildning - anslag 2.27.  Riktad utbyggnad enl BP 2022/23:1</t>
  </si>
  <si>
    <t xml:space="preserve">Kortare kompl ped utb (KPU) 18HST. Erhölls som bidrag 2022. </t>
  </si>
  <si>
    <t>inkl utökning fro m BP2024. Försöksverksamhet t o m 2028-01-31</t>
  </si>
  <si>
    <t>Höjt ersättningsbelopp HST för NT fr o m 2024. Ytt höjning 2025,2026</t>
  </si>
  <si>
    <t xml:space="preserve">Grundutbildning - anslag 2.27  </t>
  </si>
  <si>
    <t>Tillfällig omfördelning HST/HPR</t>
  </si>
  <si>
    <t>Summa Anslag och avsättningar</t>
  </si>
  <si>
    <t>PREL Budgetvärden, anslagsfinansiering forskning (FO) verksamhet 211, 2025</t>
  </si>
  <si>
    <t>Fördelning per institution enligt underlag från fakulteter</t>
  </si>
  <si>
    <t>Preliminära Anslag forskning och forskarutbildning 2024-2025, netto (tkr)</t>
  </si>
  <si>
    <t>Budget ingående saldo år 2025, fakultet inkl institutioner</t>
  </si>
  <si>
    <t>Budget ingående saldo år 2024, fakultet inkl institutioner</t>
  </si>
  <si>
    <t>Till fakulteten fördelade anslag (netto)</t>
  </si>
  <si>
    <t>Fördelning lärarutbildningen NMT</t>
  </si>
  <si>
    <t>Fördelning handledarutb. 50% vardera NMT/HUV</t>
  </si>
  <si>
    <t>NMT har kursbudgeten för 2025</t>
  </si>
  <si>
    <t>För fakulteten disponibelt belopp</t>
  </si>
  <si>
    <t>Fördelning till institutioner:</t>
  </si>
  <si>
    <t> </t>
  </si>
  <si>
    <t>EJT - Ekonomi, geografi, juridik och turism</t>
  </si>
  <si>
    <t>rev 241002</t>
  </si>
  <si>
    <t>CER - Centrum för forskning om ekonomiska relationer</t>
  </si>
  <si>
    <t>ETOUR - European Tourism Research Institute</t>
  </si>
  <si>
    <t>NVC - Nationellt vintersportcentrum</t>
  </si>
  <si>
    <t>RCR - Risk and Crisis Research Institute</t>
  </si>
  <si>
    <t>FGV - Forum för genusvetenskap</t>
  </si>
  <si>
    <t>Summa fördelning till institutioner</t>
  </si>
  <si>
    <t>Reserverade medel fakulteten:</t>
  </si>
  <si>
    <t>Avsättning nya professorer</t>
  </si>
  <si>
    <t>Disputationsbidrag</t>
  </si>
  <si>
    <t>Forskarutbildning</t>
  </si>
  <si>
    <t>Forskarutbildningskurser</t>
  </si>
  <si>
    <t>Doktorandprogramm</t>
  </si>
  <si>
    <t>Samfinansiering externt ofinansierad OH</t>
  </si>
  <si>
    <t>Riktade satsningar samt ej utplanderade medel</t>
  </si>
  <si>
    <t>Summa reserverade anslag, tkr</t>
  </si>
  <si>
    <t>Prognos utgående saldo</t>
  </si>
  <si>
    <t>Fördelning Handledarutb. 50% vardera NMT/HUV</t>
  </si>
  <si>
    <t>Samfinansiering ofinansierad OH</t>
  </si>
  <si>
    <t>Dekan resurs</t>
  </si>
  <si>
    <t>Studierektor för forskarutbildning</t>
  </si>
  <si>
    <t>Centrum- och forumledare</t>
  </si>
  <si>
    <t>Finansiering AVA-projektet</t>
  </si>
  <si>
    <t>Ej fördelat strategisk kompetensförsörjning</t>
  </si>
  <si>
    <t>Ej fördelat professorsprogram</t>
  </si>
  <si>
    <t>Ej fördelat medfinansiering internationalisering</t>
  </si>
  <si>
    <t>Ej fördelat internationalisering</t>
  </si>
  <si>
    <t>Ej fördelat prefektresurs</t>
  </si>
  <si>
    <t>Ej fördelat doktorandprogram</t>
  </si>
  <si>
    <t>Ej fördelat repatrieringsmedel</t>
  </si>
  <si>
    <t xml:space="preserve">Prognos utgående saldo </t>
  </si>
  <si>
    <t>Forskningsanslag, prel budgetramar 2025</t>
  </si>
  <si>
    <t>Slutliga budgetvärden efter ehållen budgetprop för året</t>
  </si>
  <si>
    <t>Slutliga  anslag forskning och utbildning forskarnivå budget 2025 (tkr)</t>
  </si>
  <si>
    <t>rev 2024-09-19</t>
  </si>
  <si>
    <t>Budgetprop 2023/24:1, PLO 2025 enl VP 2024</t>
  </si>
  <si>
    <t>Slutliga anslag för året enligt regleringsbrev samt ev tillkommande ändringsbudgetar</t>
  </si>
  <si>
    <t>Avskrivningar investeringar         t o m 2012</t>
  </si>
  <si>
    <t>Anslag</t>
  </si>
  <si>
    <t xml:space="preserve">Forskning - anslag 2:28 Basanslag </t>
  </si>
  <si>
    <t>Preliminära belopp Särskilda nationella satsningar 2025,  tkr</t>
  </si>
  <si>
    <t>Bil 7</t>
  </si>
  <si>
    <t>Baseras på Regleringsbrev 2024 samt prel uppräkning  2025 med PLO 2025 våprop 2024, tkr</t>
  </si>
  <si>
    <t>Anslag till Miun alt bidrag via Kammarkollegiet</t>
  </si>
  <si>
    <t>PREL PLO 2025 (VP 2024) :</t>
  </si>
  <si>
    <t>PLO 2024 :</t>
  </si>
  <si>
    <t>Ytterligare belopp kan tillkomma</t>
  </si>
  <si>
    <t>Slutliga belopp läggs in med rött enligt regleringsbrev för året</t>
  </si>
  <si>
    <t>Extra Anslag Miun, tkr</t>
  </si>
  <si>
    <t>Budget 2025, 2025 års PLO</t>
  </si>
  <si>
    <t>Prognos 2024, 20234 års PLO</t>
  </si>
  <si>
    <t>2:65 Särskilda medel till U o H</t>
  </si>
  <si>
    <t>ap.</t>
  </si>
  <si>
    <t>Tot belopp</t>
  </si>
  <si>
    <t>varav FÖRV</t>
  </si>
  <si>
    <t>varav HUV</t>
  </si>
  <si>
    <t>varav NMT</t>
  </si>
  <si>
    <t>Kommentar</t>
  </si>
  <si>
    <t xml:space="preserve">Idébanksmedel </t>
  </si>
  <si>
    <t>2:65</t>
  </si>
  <si>
    <t>till Holding 250 tkr</t>
  </si>
  <si>
    <t>Medel för studenters hälsa</t>
  </si>
  <si>
    <r>
      <t xml:space="preserve">erhålls med 1/12 per månad. </t>
    </r>
    <r>
      <rPr>
        <i/>
        <sz val="7"/>
        <rFont val="Arial"/>
        <family val="2"/>
      </rPr>
      <t>Tot 25 mkr årligen (hur länge?) Vi a</t>
    </r>
    <r>
      <rPr>
        <sz val="7"/>
        <rFont val="Arial"/>
        <family val="2"/>
      </rPr>
      <t>ntar att högskolemodellen för anslag gäller även detta anslag. D v s ingen återbetalning.</t>
    </r>
  </si>
  <si>
    <t>varav per avd/inst</t>
  </si>
  <si>
    <t>Erhölls som bidrag Miun 2021</t>
  </si>
  <si>
    <t>UB</t>
  </si>
  <si>
    <t>Decentraliserad  vårdutb på distans</t>
  </si>
  <si>
    <r>
      <t xml:space="preserve">Dec vårdutb på distans inkl VFU 20 mkr 2022-2030. Miun sökt medel t o m 2028. Finansierar extra kostnader, ej HST, HPR som dock ska särredovisas. Medlen särredovisas på 110-ämne. Antar att höskolemodellen för anslag gäller även detta anslag. D v s ingen återbetalning. Belopp ej specat per lärosäten 2025. Står bara under anslag 2:65 </t>
    </r>
    <r>
      <rPr>
        <i/>
        <sz val="7"/>
        <rFont val="Arial"/>
        <family val="2"/>
      </rPr>
      <t>Utöver de förändringar som 
aviserats i tidigare budgetpropositioner avser regeringen att göra fördelningen av 
medel till respektive lärosäte på samma sätt som tidigare år.</t>
    </r>
  </si>
  <si>
    <t>varav per avd</t>
  </si>
  <si>
    <t>En tillgänglig högskola, livslångt lärande och ett nytt omställningsstudiestöd - Regeringen.se</t>
  </si>
  <si>
    <t>Bidrag Miun, tkr</t>
  </si>
  <si>
    <t>Anslag Kammarkollegiet o Stockholms Univ        Särskilda medel till U o H</t>
  </si>
  <si>
    <t>Anslag Kammarkollegiet/  SU</t>
  </si>
  <si>
    <t xml:space="preserve">Tot belopp </t>
  </si>
  <si>
    <t>Utveckling av VFU i lärarutbildningen, Övningsskolor och Övningsförskolor</t>
  </si>
  <si>
    <t>2:64</t>
  </si>
  <si>
    <t>Regeringen utökar satsningen på övningsskolor och övningsförskolor med 25 miljoner kronor under 2023. Står i BP 2022  sid 53 att försöksverksamheten permanentats. Står i BP2023 sid 129 att regeringen utvecklar och utökar satsningen på övningsskolot och övningsförskolor. Antas forts men inbänta BP 2025 för ytt info</t>
  </si>
  <si>
    <t>23-11-20; OBS! till B2025. Anslag 2:64 PLO-uppräknas inte mellan åren. Nominellt bestämt belopp. BNB</t>
  </si>
  <si>
    <t>varav per inst</t>
  </si>
  <si>
    <t>VFU inom vårdutbildningar</t>
  </si>
  <si>
    <t>Kommer via särskilt beslut 2023. Enl mail m MV tolkas dep att det upphör 2024. Utrder detta fn. Återkommer</t>
  </si>
  <si>
    <t>Innovationsverksamhet</t>
  </si>
  <si>
    <t>del av belopp</t>
  </si>
  <si>
    <t>Del som inte avser Miun transfereras vidare per lärosäte (särskilt beslut 2022)</t>
  </si>
  <si>
    <t>resterande del till andra lärosäten o fem klövern</t>
  </si>
  <si>
    <t>FUS</t>
  </si>
  <si>
    <t>Stärkt stöd för studenter med funktionshinder</t>
  </si>
  <si>
    <t>2:65 via SU</t>
  </si>
  <si>
    <t>årligen</t>
  </si>
  <si>
    <r>
      <t xml:space="preserve">via Stockholms Univ. </t>
    </r>
    <r>
      <rPr>
        <i/>
        <sz val="7"/>
        <color rgb="FF0070C0"/>
        <rFont val="Arial"/>
        <family val="2"/>
      </rPr>
      <t>Tot 7 mkr 2022, 7 mkr 2023, 10 mkr fr o m 2024</t>
    </r>
    <r>
      <rPr>
        <sz val="7"/>
        <color rgb="FF0070C0"/>
        <rFont val="Arial"/>
        <family val="2"/>
      </rPr>
      <t>. Miun dokumenterad modell för ekonomisk redovisning fr o m 2025</t>
    </r>
  </si>
  <si>
    <t>Stöd för studentinflytande</t>
  </si>
  <si>
    <t>2:67</t>
  </si>
  <si>
    <t>Transfereras via 9010-140-400209 till studentkåren varje år</t>
  </si>
  <si>
    <t>löpande</t>
  </si>
  <si>
    <t>Ramar Universitetsgemensam kostnad</t>
  </si>
  <si>
    <t>PLO 2025: 3,43%</t>
  </si>
  <si>
    <t>Ram Universitetsgemensam kostnad, fördelad per avdelning (tkr)</t>
  </si>
  <si>
    <t>Ram 2025</t>
  </si>
  <si>
    <t>Ram 2024</t>
  </si>
  <si>
    <t>Förändring mot föregående år</t>
  </si>
  <si>
    <t>Förändring mot föregående år %</t>
  </si>
  <si>
    <t>Universitetsstyrelsen &amp; Internrevision</t>
  </si>
  <si>
    <t>Universitetsledning</t>
  </si>
  <si>
    <t xml:space="preserve">Idrottsakademin </t>
  </si>
  <si>
    <t>Universitetsledningens stab</t>
  </si>
  <si>
    <t>Studieadministration</t>
  </si>
  <si>
    <t>HR-avdelningen</t>
  </si>
  <si>
    <t>Infrastrukturavdelningen</t>
  </si>
  <si>
    <t>Universitetsbiblioteket</t>
  </si>
  <si>
    <t>Forsknings- och utbildningsstöd</t>
  </si>
  <si>
    <t>Kommunikationsavdelningen</t>
  </si>
  <si>
    <t>Lokalkostnad</t>
  </si>
  <si>
    <r>
      <t>Generellt avdrag</t>
    </r>
    <r>
      <rPr>
        <vertAlign val="superscript"/>
        <sz val="8"/>
        <rFont val="Arial"/>
        <family val="2"/>
      </rPr>
      <t>1</t>
    </r>
  </si>
  <si>
    <t>Portföljer</t>
  </si>
  <si>
    <t>Förvaltningens strategiska medel</t>
  </si>
  <si>
    <t>Universitetsledningens ram</t>
  </si>
  <si>
    <t>Förvaltningens ram</t>
  </si>
  <si>
    <t>Summa universitetsgemensamma kostnader</t>
  </si>
  <si>
    <r>
      <t>1</t>
    </r>
    <r>
      <rPr>
        <sz val="7"/>
        <color rgb="FF000000"/>
        <rFont val="Arial"/>
        <family val="2"/>
      </rPr>
      <t xml:space="preserve"> Generellt avdrag för personalrelaterade kostnader såsom vård av barn, sjukfrånvaro, rekryteringsglapp etc.</t>
    </r>
  </si>
  <si>
    <t>Specifikation förändring jämfört med budget 2024</t>
  </si>
  <si>
    <t>Ram Förvaltning, fördelad per avdelning (tkr)</t>
  </si>
  <si>
    <t>Rambudget 2023 Hypergene</t>
  </si>
  <si>
    <t>Rambeslut 2024</t>
  </si>
  <si>
    <t>Omorg ULS</t>
  </si>
  <si>
    <t>Utökat stöd, ansökningar till EU:s ramprogram</t>
  </si>
  <si>
    <t>Riksrevisionen blir anslags-finansierad</t>
  </si>
  <si>
    <t>Avskrivnings-kostnader 50tkr i budget mot 300 tkr tilldelat i beslut</t>
  </si>
  <si>
    <t>Portföljbeslut enligt ny modell</t>
  </si>
  <si>
    <t>Kostnader enl prognos 2024</t>
  </si>
  <si>
    <t>Justerad ram 2024</t>
  </si>
  <si>
    <t>PLO 2025</t>
  </si>
  <si>
    <t>RALS på personal-kostnader</t>
  </si>
  <si>
    <t>Hyresökning befintliga lokaler</t>
  </si>
  <si>
    <t>Handläggare kvalitet och utbildning</t>
  </si>
  <si>
    <t>Handläggare samiska frågor</t>
  </si>
  <si>
    <t>Enhetschef EKO och verksamhets- controller (1 mån)</t>
  </si>
  <si>
    <t>Kvalificerad utredare / ULS-chef</t>
  </si>
  <si>
    <t>Forsknings-strateg</t>
  </si>
  <si>
    <t>Förändring UB</t>
  </si>
  <si>
    <t>Avskrivnings-kostnader</t>
  </si>
  <si>
    <t>Portfölj 2025</t>
  </si>
  <si>
    <t>Wisum e-handel</t>
  </si>
  <si>
    <t>Minskad omfattning DSO</t>
  </si>
  <si>
    <t>Klientlicenser, ökade kostnader</t>
  </si>
  <si>
    <t>Höjd timlön tentavakter</t>
  </si>
  <si>
    <t>Ladok &amp; lokal antagning</t>
  </si>
  <si>
    <t>Ökad facklig tid</t>
  </si>
  <si>
    <t>Enkätverktyg, helårseffekt</t>
  </si>
  <si>
    <t xml:space="preserve">Ramar universitetsgemensamma kostnader </t>
  </si>
  <si>
    <t>Overheadprocent samt universitetesgemensam stödverksamhet per fakultet 2025</t>
  </si>
  <si>
    <t>A)  Overhead procent (OH) per fakultet 2025</t>
  </si>
  <si>
    <t>OH-procent för budget för aktuellt år baseras på ny beräkningsmodell fr o m 2021</t>
  </si>
  <si>
    <t>Påslagsprocent finansiering gemensam stödverksamhet 2025</t>
  </si>
  <si>
    <t>Total procent 2025 (%) - Snittprocent baserat på utfall, år 2020-2023</t>
  </si>
  <si>
    <t>Lön- och konsultbas utbildning (kärnverksamhet)</t>
  </si>
  <si>
    <t>Lönebas forskning (kärnverksamhet)</t>
  </si>
  <si>
    <t>Grundutb</t>
  </si>
  <si>
    <t>Utbildningsprojekt</t>
  </si>
  <si>
    <t xml:space="preserve">Utb .proj </t>
  </si>
  <si>
    <t>Forskningsprojekt</t>
  </si>
  <si>
    <t>Fo. proj</t>
  </si>
  <si>
    <t>Verks 110</t>
  </si>
  <si>
    <t>Verks 111-140, FÖRV exkl 111</t>
  </si>
  <si>
    <t>Verks 211-231, FÖRV exkl 214</t>
  </si>
  <si>
    <t>(Verks 211-231</t>
  </si>
  <si>
    <t>FÖRV %</t>
  </si>
  <si>
    <t>Fak- o inst- gem %</t>
  </si>
  <si>
    <t>Tot%</t>
  </si>
  <si>
    <t>Externfin verksamhet FÖRV</t>
  </si>
  <si>
    <t>B)   PREL Kostnader universitetsgemensam stödverksamhet per fakultet Budget 2025</t>
  </si>
  <si>
    <t>I universitetsgemensam stödverksamhet ingår förvaltning, unviersitetsledning, universitetsstyrelse samt interntrevision</t>
  </si>
  <si>
    <t>Slutligt budgetvärde per fak. beräknas i oktober och motsvarar den kostnad som löpande utdebiteras prel. varje månad under året</t>
  </si>
  <si>
    <t>I mars-maj  görs prognos för kvartal 1 och vid större förändringar sker justering av prel. månadsbelopp per fakuletet.</t>
  </si>
  <si>
    <t>I december  görs sedan en slutreglering utifrån verkliga löner</t>
  </si>
  <si>
    <t>Fr o m 2021 är löne- och konsultbas (exkl lärosäten) inom utbildning samt lönebas för forskning</t>
  </si>
  <si>
    <t xml:space="preserve">Lönekostnader (UTB, FO) avser kontogrupp  4000-4069 samt konsultkostnader (UTB) konto 5731-5732, 5781-5783
</t>
  </si>
  <si>
    <t>Preliminära budgetvärden. Slutliga budgetvärden beräknas i slutet av budgetarbetet</t>
  </si>
  <si>
    <t>Preliminära budgetvärden motsvarar prognosvärden för innevarande år</t>
  </si>
  <si>
    <t>Slutliga budgetvärden baseras på kostnader i aktuell budget</t>
  </si>
  <si>
    <t>PREL Univ gem stödverksamhet per fakultet samt central externfinansierad verksamhet 2025</t>
  </si>
  <si>
    <t>UTB 110</t>
  </si>
  <si>
    <t>UTB PROJ 111-140</t>
  </si>
  <si>
    <t>FO 211-231</t>
  </si>
  <si>
    <t>summa 101+102</t>
  </si>
  <si>
    <t>verks 101</t>
  </si>
  <si>
    <t>verks 102</t>
  </si>
  <si>
    <t>verks 200</t>
  </si>
  <si>
    <t xml:space="preserve">Projekt centralt </t>
  </si>
  <si>
    <t>Definition investeringar se not 1) nedan</t>
  </si>
  <si>
    <t>Kärnversamhet och fakultet</t>
  </si>
  <si>
    <t>Materiella anläggningstillgångar</t>
  </si>
  <si>
    <t>Äskas av:</t>
  </si>
  <si>
    <t>DATORER OCH KRINGUTRUSTNING, PROGRAMVARA T.EX. TILL DATORSALAR  (FUNGERANDE ENHET)</t>
  </si>
  <si>
    <t>• Datorer och skärmar t.ex. till datorsalar (fungerande enhet)</t>
  </si>
  <si>
    <t>Aktuell institution, fakultet</t>
  </si>
  <si>
    <t>INFRA/IT</t>
  </si>
  <si>
    <r>
      <rPr>
        <b/>
        <sz val="10"/>
        <color rgb="FFFF0000"/>
        <rFont val="Calibri"/>
        <family val="2"/>
        <scheme val="minor"/>
      </rPr>
      <t xml:space="preserve">OBS! Inköpet ska alltid görs i samråd med INFRA/IT     </t>
    </r>
    <r>
      <rPr>
        <sz val="10"/>
        <color rgb="FFFF0000"/>
        <rFont val="Calibri"/>
        <family val="2"/>
        <scheme val="minor"/>
      </rPr>
      <t xml:space="preserve"> Skrivare, scanner och liknande samt personalens datorer kostnadsförs om anskaffningsvärdet</t>
    </r>
    <r>
      <rPr>
        <b/>
        <sz val="10"/>
        <color rgb="FFFF0000"/>
        <rFont val="Calibri"/>
        <family val="2"/>
        <scheme val="minor"/>
      </rPr>
      <t xml:space="preserve"> </t>
    </r>
    <r>
      <rPr>
        <b/>
        <sz val="10"/>
        <color rgb="FFFF0000"/>
        <rFont val="Arial"/>
        <family val="2"/>
      </rPr>
      <t>&lt;30 tkr</t>
    </r>
    <r>
      <rPr>
        <b/>
        <sz val="10"/>
        <color rgb="FFFF0000"/>
        <rFont val="Calibri"/>
        <family val="2"/>
        <scheme val="minor"/>
      </rPr>
      <t xml:space="preserve"> </t>
    </r>
    <r>
      <rPr>
        <sz val="10"/>
        <color rgb="FFFF0000"/>
        <rFont val="Calibri"/>
        <family val="2"/>
        <scheme val="minor"/>
      </rPr>
      <t>(och inte är del av en fungerande enhet, ex. datorsalar).</t>
    </r>
  </si>
  <si>
    <t>• Datakommunikation, servrar</t>
  </si>
  <si>
    <t>• Datorer och kringutrustning datorsalar</t>
  </si>
  <si>
    <t>• (Lagerförda datorer, kostnadsförda)</t>
  </si>
  <si>
    <t>Driftsbudget/ INFRA/IT                                                  OBS! Ej investeringsbudget</t>
  </si>
  <si>
    <t>KONTORSMASKINER OCH ÖVRIG PRESENTATIONSUTRUSTNING</t>
  </si>
  <si>
    <r>
      <t xml:space="preserve">• Kontorsmaskiner, kopiatorer </t>
    </r>
    <r>
      <rPr>
        <b/>
        <sz val="10"/>
        <rFont val="Calibri"/>
        <family val="2"/>
        <scheme val="minor"/>
      </rPr>
      <t>&gt; 30 tkr</t>
    </r>
  </si>
  <si>
    <r>
      <t xml:space="preserve">• Kontorsmaskiner, skrivare  </t>
    </r>
    <r>
      <rPr>
        <b/>
        <sz val="10"/>
        <rFont val="Calibri"/>
        <family val="2"/>
        <scheme val="minor"/>
      </rPr>
      <t>&lt; 30 tkr</t>
    </r>
  </si>
  <si>
    <t>Driftsbudget aktuell institution, fakultet</t>
  </si>
  <si>
    <t>Driftsbudget aktuell avdelning</t>
  </si>
  <si>
    <t>UTRUSTNING TILL LAB- OCH DATORSALAR</t>
  </si>
  <si>
    <t>• Fast basutrustning till lab- och datorsalar (t.ex. inst tele/data, OH-dukar, skrivtavlor m.m.)</t>
  </si>
  <si>
    <t>INFRA/FAS, INFRA/IT</t>
  </si>
  <si>
    <t>SPECIALUTRUSTNING TILL LAB- OCH DATORSALAR</t>
  </si>
  <si>
    <t>• Lös specialutrustning till lab-och datorsalar etc. (t.ex. inredning lärosalar, forskningsutrustning m.m.)</t>
  </si>
  <si>
    <t>INVENTARIER, MÖBLER</t>
  </si>
  <si>
    <t>• Möbler, grunduppsättning kontorsrum inklusive höj- och sänkbart skrivbord</t>
  </si>
  <si>
    <t xml:space="preserve">• Möbler konferensrum, fika rum </t>
  </si>
  <si>
    <r>
      <t xml:space="preserve">• Specialmöbler rehabilitering </t>
    </r>
    <r>
      <rPr>
        <b/>
        <sz val="10"/>
        <rFont val="Calibri"/>
        <family val="2"/>
        <scheme val="minor"/>
      </rPr>
      <t>&gt;30 tkr</t>
    </r>
  </si>
  <si>
    <t>FÖRBÄTTRINGSUTGIFTER PÅ ANNANS FASTIGHET</t>
  </si>
  <si>
    <t>• Om-, till- och nybyggnation på annans fastighet</t>
  </si>
  <si>
    <t>• Ombyggnationer personal- och konferensrum</t>
  </si>
  <si>
    <t>• Ombyggnationer lab- och datorsalar</t>
  </si>
  <si>
    <t>STRATEGISKA SATSNINGAR (INTERNFINANSIERADE PROJEKT FRÅN STRATEGISK RESURS)</t>
  </si>
  <si>
    <t>• Ska investering ingå i ordinarie verksamhet följer äskande av investerings modell ovan.</t>
  </si>
  <si>
    <t>• Utgör investering strategisk satsning ska investering äskas inom rektors strategiska resurs</t>
  </si>
  <si>
    <t>Immateriella anläggningstillgångar</t>
  </si>
  <si>
    <t>IMMATERIELLA ANLÄGGNINGSTILLGÅNGAR</t>
  </si>
  <si>
    <r>
      <t xml:space="preserve">• </t>
    </r>
    <r>
      <rPr>
        <b/>
        <sz val="10"/>
        <color theme="1"/>
        <rFont val="Calibri"/>
        <family val="2"/>
        <scheme val="minor"/>
      </rPr>
      <t xml:space="preserve">Egenutvecklade </t>
    </r>
    <r>
      <rPr>
        <sz val="10"/>
        <color theme="1"/>
        <rFont val="Calibri"/>
        <family val="2"/>
        <scheme val="minor"/>
      </rPr>
      <t>system och förvärv av licenser och rättigheter, oftast programvara</t>
    </r>
  </si>
  <si>
    <t>Äskas där systemägarskap finns</t>
  </si>
  <si>
    <t>Not 1)</t>
  </si>
  <si>
    <t>Var är en investering/anläggningstillgång?</t>
  </si>
  <si>
    <r>
      <t xml:space="preserve">• En </t>
    </r>
    <r>
      <rPr>
        <b/>
        <sz val="10"/>
        <color theme="1"/>
        <rFont val="Calibri"/>
        <family val="2"/>
        <scheme val="minor"/>
      </rPr>
      <t xml:space="preserve">materiell anläggningstillgång </t>
    </r>
    <r>
      <rPr>
        <sz val="10"/>
        <color theme="1"/>
        <rFont val="Calibri"/>
        <family val="2"/>
        <scheme val="minor"/>
      </rPr>
      <t xml:space="preserve">är en fysisk resurs som myndigheten anskaffat för </t>
    </r>
    <r>
      <rPr>
        <b/>
        <sz val="10"/>
        <color theme="1"/>
        <rFont val="Calibri"/>
        <family val="2"/>
        <scheme val="minor"/>
      </rPr>
      <t>stadigvarande bruk och innehav</t>
    </r>
    <r>
      <rPr>
        <sz val="10"/>
        <color theme="1"/>
        <rFont val="Calibri"/>
        <family val="2"/>
        <scheme val="minor"/>
      </rPr>
      <t>.</t>
    </r>
  </si>
  <si>
    <r>
      <t xml:space="preserve">• Utrustning och inventarier med ett anskaffningsvärde på </t>
    </r>
    <r>
      <rPr>
        <b/>
        <sz val="10"/>
        <rFont val="Calibri"/>
        <family val="2"/>
        <scheme val="minor"/>
      </rPr>
      <t xml:space="preserve">minst </t>
    </r>
    <r>
      <rPr>
        <sz val="10"/>
        <rFont val="Calibri"/>
        <family val="2"/>
        <scheme val="minor"/>
      </rPr>
      <t>30 000 kr</t>
    </r>
    <r>
      <rPr>
        <b/>
        <sz val="10"/>
        <rFont val="Calibri"/>
        <family val="2"/>
        <scheme val="minor"/>
      </rPr>
      <t xml:space="preserve"> exkl moms</t>
    </r>
    <r>
      <rPr>
        <sz val="10"/>
        <rFont val="Calibri"/>
        <family val="2"/>
        <scheme val="minor"/>
      </rPr>
      <t xml:space="preserve"> ska bokföras som en tillgång.</t>
    </r>
  </si>
  <si>
    <r>
      <t xml:space="preserve">• Dessutom måste tillgången ha anskaffats för stadigvarande bruk och med </t>
    </r>
    <r>
      <rPr>
        <b/>
        <sz val="10"/>
        <color theme="1"/>
        <rFont val="Calibri"/>
        <family val="2"/>
        <scheme val="minor"/>
      </rPr>
      <t>en ekonomisk livslängd om minst 3 år</t>
    </r>
    <r>
      <rPr>
        <sz val="10"/>
        <color theme="1"/>
        <rFont val="Calibri"/>
        <family val="2"/>
        <scheme val="minor"/>
      </rPr>
      <t>.</t>
    </r>
  </si>
  <si>
    <r>
      <t>En anskaffning som utgör</t>
    </r>
    <r>
      <rPr>
        <b/>
        <sz val="10"/>
        <color theme="1"/>
        <rFont val="Calibri"/>
        <family val="2"/>
        <scheme val="minor"/>
      </rPr>
      <t xml:space="preserve"> </t>
    </r>
    <r>
      <rPr>
        <b/>
        <i/>
        <sz val="10"/>
        <color theme="1"/>
        <rFont val="Calibri"/>
        <family val="2"/>
        <scheme val="minor"/>
      </rPr>
      <t>en fungerande enhet</t>
    </r>
    <r>
      <rPr>
        <sz val="10"/>
        <color theme="1"/>
        <rFont val="Calibri"/>
        <family val="2"/>
        <scheme val="minor"/>
      </rPr>
      <t xml:space="preserve"> ska klassificeras som en anläggningstillgång, ex ett antal datorer till datasal, uppbyggnad av labsalar. Även samlade inköp av inredning, ex bord, stolar, bokhyllor i arbetsrum- eller sammanträdesrum är en fungerande enhet. Detta gäller även om inköpet görs från flera leverantörer eller är uppdelat på flera fakturor från en och samma leverantör.</t>
    </r>
  </si>
  <si>
    <r>
      <t xml:space="preserve">I vissa fall bör även anskaffningar understigande </t>
    </r>
    <r>
      <rPr>
        <b/>
        <sz val="10"/>
        <rFont val="Calibri"/>
        <family val="2"/>
        <scheme val="minor"/>
      </rPr>
      <t>30 000 kr</t>
    </r>
    <r>
      <rPr>
        <sz val="10"/>
        <rFont val="Calibri"/>
        <family val="2"/>
        <scheme val="minor"/>
      </rPr>
      <t xml:space="preserve"> exkl moms tillgångsredovisas som en anläggningstillgång/investering om en kostnadsredovisning i kontoklass 5* skulle innebära att kostnadsbilden över tiden blir missvisande. Det kan vid köp av ett antal inventarier vara lämpligt att tillgångsredovisa dessa, trots att varje enskild inventarie inte beloppsmässigt uppfyller kriterierna för att tillgångsredovisas. OBS! För att tillgångsredovisning ska bli aktuellt ska anskaffningarna vara kopplade till den planlagda investeringsbudget som beslutats för det aktuella verksamhetsåret.</t>
    </r>
  </si>
  <si>
    <r>
      <t xml:space="preserve">En </t>
    </r>
    <r>
      <rPr>
        <b/>
        <sz val="10"/>
        <color theme="1"/>
        <rFont val="Calibri"/>
        <family val="2"/>
        <scheme val="minor"/>
      </rPr>
      <t>immateriell anläggninsgtillgång</t>
    </r>
    <r>
      <rPr>
        <sz val="10"/>
        <color theme="1"/>
        <rFont val="Calibri"/>
        <family val="2"/>
        <scheme val="minor"/>
      </rPr>
      <t xml:space="preserve"> är en tillgång som saknar fysisk substans, dvs de går ej att ta på. Ex egenutvecklade IT-system och förvärv av licenser och rättigheter, oftast programvara. Det krävs en bedömning i flera steg för att fastställa om en immateriell anläggningstillgång ska tas upp som en tillgång. Att den motsvarar definitionen är inte tillräckligt, kriterierna för att redovisas som immateriell anläggninsgtillgång måste vara uppfyllda. Därför är det viktigt att samråd sker med ekonomiavdelningen så att klassificeringen blir rätt. Anskaffningsvärdet ska uppgå till </t>
    </r>
    <r>
      <rPr>
        <b/>
        <sz val="10"/>
        <color theme="1"/>
        <rFont val="Calibri"/>
        <family val="2"/>
        <scheme val="minor"/>
      </rPr>
      <t>minst 100 000 kr exkl moms</t>
    </r>
    <r>
      <rPr>
        <sz val="10"/>
        <color theme="1"/>
        <rFont val="Calibri"/>
        <family val="2"/>
        <scheme val="minor"/>
      </rPr>
      <t xml:space="preserve"> för immateriella anläggningar.</t>
    </r>
  </si>
  <si>
    <t>Underlag Interna överenskommelser</t>
  </si>
  <si>
    <t>Observera att endast överenskomna mellanhavanden tas upp i budget respekteive prognos.</t>
  </si>
  <si>
    <t>Vid interndebitering ersätts löner (kontogr 40*). Kontor och OH bokförs med köpande avdelnings procent via automatisk trigger i agresso</t>
  </si>
  <si>
    <t>Säljande avd</t>
  </si>
  <si>
    <t>Verksamhet</t>
  </si>
  <si>
    <t>Avstämt och godkänt av motpart</t>
  </si>
  <si>
    <t>(k-fält 2)</t>
  </si>
  <si>
    <t>(k-fält 3)</t>
  </si>
  <si>
    <t>Köpande avd</t>
  </si>
  <si>
    <t>Tjänsten avser</t>
  </si>
  <si>
    <t>Omfattning</t>
  </si>
  <si>
    <t>Beräknad kostnad</t>
  </si>
  <si>
    <t>OBS! När Retendo är fullt implementerat finns detta dokumenterat i Retendo</t>
  </si>
  <si>
    <t>Kontospec - kontering interna intäkter inkl samfinansiering</t>
  </si>
  <si>
    <t>OBS! Speciell avstämningsrapport/resrökn  för kontoklass 9 finns i Hypergene</t>
  </si>
  <si>
    <t>Verks 211</t>
  </si>
  <si>
    <t>Verks 214</t>
  </si>
  <si>
    <t>Verks 221</t>
  </si>
  <si>
    <t>Verks 231</t>
  </si>
  <si>
    <t>Forskning</t>
  </si>
  <si>
    <t>debet</t>
  </si>
  <si>
    <t>kredit</t>
  </si>
  <si>
    <t xml:space="preserve">debet </t>
  </si>
  <si>
    <t>Nettas på nivå:</t>
  </si>
  <si>
    <r>
      <rPr>
        <b/>
        <sz val="8"/>
        <rFont val="Arial"/>
        <family val="2"/>
      </rPr>
      <t>Årets forskningsanslag</t>
    </r>
    <r>
      <rPr>
        <sz val="8"/>
        <rFont val="Arial"/>
        <family val="2"/>
      </rPr>
      <t>, intäkt fakultet</t>
    </r>
  </si>
  <si>
    <t>motkonteras på central nivå</t>
  </si>
  <si>
    <t>Miun</t>
  </si>
  <si>
    <r>
      <rPr>
        <b/>
        <sz val="8"/>
        <rFont val="Arial"/>
        <family val="2"/>
      </rPr>
      <t>Årets forskningsanslag</t>
    </r>
    <r>
      <rPr>
        <sz val="8"/>
        <rFont val="Arial"/>
        <family val="2"/>
      </rPr>
      <t xml:space="preserve"> till avd, kostnad fakultet</t>
    </r>
  </si>
  <si>
    <r>
      <rPr>
        <b/>
        <sz val="8"/>
        <rFont val="Arial"/>
        <family val="2"/>
      </rPr>
      <t>Årets forskningsanslag</t>
    </r>
    <r>
      <rPr>
        <sz val="8"/>
        <rFont val="Arial"/>
        <family val="2"/>
      </rPr>
      <t xml:space="preserve"> , intäkt avdelning</t>
    </r>
  </si>
  <si>
    <t xml:space="preserve">    fak</t>
  </si>
  <si>
    <t>Samfinansiering bidragsprojekt:</t>
  </si>
  <si>
    <r>
      <t xml:space="preserve">Avdelningens </t>
    </r>
    <r>
      <rPr>
        <b/>
        <sz val="8"/>
        <rFont val="Arial"/>
        <family val="2"/>
      </rPr>
      <t>samfinansiering</t>
    </r>
    <r>
      <rPr>
        <sz val="8"/>
        <rFont val="Arial"/>
        <family val="2"/>
      </rPr>
      <t xml:space="preserve"> enl avtal m årets anslag</t>
    </r>
  </si>
  <si>
    <t>egna projekt</t>
  </si>
  <si>
    <r>
      <t xml:space="preserve">Avd </t>
    </r>
    <r>
      <rPr>
        <b/>
        <sz val="8"/>
        <rFont val="Arial"/>
        <family val="2"/>
      </rPr>
      <t>samfinansiering</t>
    </r>
    <r>
      <rPr>
        <sz val="8"/>
        <rFont val="Arial"/>
        <family val="2"/>
      </rPr>
      <t xml:space="preserve"> med gamla fo anslag</t>
    </r>
  </si>
  <si>
    <t xml:space="preserve">     avd</t>
  </si>
  <si>
    <r>
      <rPr>
        <b/>
        <sz val="8"/>
        <rFont val="Arial"/>
        <family val="2"/>
      </rPr>
      <t>Samfinansiering</t>
    </r>
    <r>
      <rPr>
        <sz val="8"/>
        <rFont val="Arial"/>
        <family val="2"/>
      </rPr>
      <t xml:space="preserve"> från avd, samma fakultet</t>
    </r>
  </si>
  <si>
    <t>avstäms mln avd</t>
  </si>
  <si>
    <r>
      <rPr>
        <b/>
        <sz val="8"/>
        <rFont val="Arial"/>
        <family val="2"/>
      </rPr>
      <t>Samfinansiering</t>
    </r>
    <r>
      <rPr>
        <sz val="8"/>
        <rFont val="Arial"/>
        <family val="2"/>
      </rPr>
      <t xml:space="preserve"> till avd, samma fakultet</t>
    </r>
  </si>
  <si>
    <r>
      <rPr>
        <b/>
        <sz val="8"/>
        <rFont val="Arial"/>
        <family val="2"/>
      </rPr>
      <t>Samfinansiering</t>
    </r>
    <r>
      <rPr>
        <sz val="8"/>
        <rFont val="Arial"/>
        <family val="2"/>
      </rPr>
      <t xml:space="preserve"> från avd, annan fakultet</t>
    </r>
  </si>
  <si>
    <r>
      <rPr>
        <b/>
        <sz val="8"/>
        <rFont val="Arial"/>
        <family val="2"/>
      </rPr>
      <t>Samfinansiering</t>
    </r>
    <r>
      <rPr>
        <sz val="8"/>
        <rFont val="Arial"/>
        <family val="2"/>
      </rPr>
      <t xml:space="preserve"> till avd, annan fakultet</t>
    </r>
  </si>
  <si>
    <t xml:space="preserve">      Miun</t>
  </si>
  <si>
    <r>
      <rPr>
        <b/>
        <sz val="8"/>
        <rFont val="Arial"/>
        <family val="2"/>
      </rPr>
      <t>Samfinansiering</t>
    </r>
    <r>
      <rPr>
        <sz val="8"/>
        <rFont val="Arial"/>
        <family val="2"/>
      </rPr>
      <t xml:space="preserve"> från rektor/styrelsens strategiska resurs</t>
    </r>
  </si>
  <si>
    <t>Bokas i vissa fall direkt från rektors reurs - i vissa fall fr avdelningen när medel utdelats till avd.</t>
  </si>
  <si>
    <r>
      <rPr>
        <b/>
        <sz val="8"/>
        <rFont val="Arial"/>
        <family val="2"/>
      </rPr>
      <t>Samfinansierin</t>
    </r>
    <r>
      <rPr>
        <sz val="8"/>
        <rFont val="Arial"/>
        <family val="2"/>
      </rPr>
      <t>g från rektor/styrelsens strategiska resurs</t>
    </r>
  </si>
  <si>
    <t>motkonteras på central nivå alt från tilldelade medel på 214-projekt</t>
  </si>
  <si>
    <t xml:space="preserve">   Avd</t>
  </si>
  <si>
    <r>
      <rPr>
        <b/>
        <sz val="8"/>
        <rFont val="Arial"/>
        <family val="2"/>
      </rPr>
      <t>Samfinansiering externt ofin OH</t>
    </r>
    <r>
      <rPr>
        <sz val="8"/>
        <rFont val="Arial"/>
        <family val="2"/>
      </rPr>
      <t xml:space="preserve"> från fakultet, intäkt avd</t>
    </r>
  </si>
  <si>
    <r>
      <rPr>
        <b/>
        <sz val="8"/>
        <rFont val="Arial"/>
        <family val="2"/>
      </rPr>
      <t>Samfinansiering externt ofin OH</t>
    </r>
    <r>
      <rPr>
        <sz val="8"/>
        <rFont val="Arial"/>
        <family val="2"/>
      </rPr>
      <t xml:space="preserve"> från fakultet, kostnad fak</t>
    </r>
  </si>
  <si>
    <r>
      <t xml:space="preserve">Avdelningens </t>
    </r>
    <r>
      <rPr>
        <b/>
        <sz val="8"/>
        <rFont val="Arial"/>
        <family val="2"/>
      </rPr>
      <t>samfinansiering ofin OH</t>
    </r>
  </si>
  <si>
    <t>egna proj</t>
  </si>
  <si>
    <t>avd</t>
  </si>
  <si>
    <r>
      <rPr>
        <b/>
        <sz val="8"/>
        <rFont val="Arial"/>
        <family val="2"/>
      </rPr>
      <t>Samfin ofin OH</t>
    </r>
    <r>
      <rPr>
        <sz val="8"/>
        <rFont val="Arial"/>
        <family val="2"/>
      </rPr>
      <t xml:space="preserve"> från avdelning, samma fakultet</t>
    </r>
  </si>
  <si>
    <t>ej vanl förekommande</t>
  </si>
  <si>
    <r>
      <rPr>
        <b/>
        <sz val="8"/>
        <rFont val="Arial"/>
        <family val="2"/>
      </rPr>
      <t>Samfin ofin OH</t>
    </r>
    <r>
      <rPr>
        <sz val="8"/>
        <rFont val="Arial"/>
        <family val="2"/>
      </rPr>
      <t xml:space="preserve"> till avdelning, samma fakultet</t>
    </r>
  </si>
  <si>
    <t xml:space="preserve">     fak</t>
  </si>
  <si>
    <r>
      <rPr>
        <b/>
        <sz val="8"/>
        <rFont val="Arial"/>
        <family val="2"/>
      </rPr>
      <t>Samfin ofin OH</t>
    </r>
    <r>
      <rPr>
        <sz val="8"/>
        <rFont val="Arial"/>
        <family val="2"/>
      </rPr>
      <t xml:space="preserve"> från avdelning, annan fakultet</t>
    </r>
  </si>
  <si>
    <r>
      <rPr>
        <b/>
        <sz val="8"/>
        <rFont val="Arial"/>
        <family val="2"/>
      </rPr>
      <t>Samfinansiering ofin OH</t>
    </r>
    <r>
      <rPr>
        <sz val="8"/>
        <rFont val="Arial"/>
        <family val="2"/>
      </rPr>
      <t xml:space="preserve"> Miun, intäkt bidragsproj fr strategisk resurs</t>
    </r>
  </si>
  <si>
    <t xml:space="preserve">   Miun</t>
  </si>
  <si>
    <r>
      <rPr>
        <b/>
        <sz val="8"/>
        <rFont val="Arial"/>
        <family val="2"/>
      </rPr>
      <t>Samfin ofin OH</t>
    </r>
    <r>
      <rPr>
        <sz val="8"/>
        <rFont val="Arial"/>
        <family val="2"/>
      </rPr>
      <t xml:space="preserve"> från rektor/strategisk resurs</t>
    </r>
  </si>
  <si>
    <t xml:space="preserve">Bokas ev fr avdelningen när medel utdelats till avd. </t>
  </si>
  <si>
    <r>
      <rPr>
        <b/>
        <sz val="8"/>
        <rFont val="Arial"/>
        <family val="2"/>
      </rPr>
      <t>Samfin int ofin OH</t>
    </r>
    <r>
      <rPr>
        <sz val="8"/>
        <rFont val="Arial"/>
        <family val="2"/>
      </rPr>
      <t>, intäkt bidragsprojekt (från strategisk resurs)</t>
    </r>
  </si>
  <si>
    <t xml:space="preserve">    Avd</t>
  </si>
  <si>
    <t>Årets tilldelning interna projekt</t>
  </si>
  <si>
    <t>Årets tilldelning internt projekt fr strategisk resurs rektor/styrelse</t>
  </si>
  <si>
    <t>motkonteras centralt</t>
  </si>
  <si>
    <t>Årets tilldeln avslutade överskott</t>
  </si>
  <si>
    <t>Verks 111</t>
  </si>
  <si>
    <t>Verks 125-130</t>
  </si>
  <si>
    <t>Verks 140</t>
  </si>
  <si>
    <t>Utbildning</t>
  </si>
  <si>
    <t>nettas nivå:</t>
  </si>
  <si>
    <t>Avd</t>
  </si>
  <si>
    <t xml:space="preserve">    Fak</t>
  </si>
  <si>
    <t xml:space="preserve">     Miun</t>
  </si>
  <si>
    <t>motkonteras på central nivå alt från tilldelade medel på 111-projekt</t>
  </si>
  <si>
    <t xml:space="preserve">   Fak</t>
  </si>
  <si>
    <r>
      <rPr>
        <b/>
        <sz val="8"/>
        <rFont val="Arial"/>
        <family val="2"/>
      </rPr>
      <t>Samfin ofin OH</t>
    </r>
    <r>
      <rPr>
        <sz val="8"/>
        <rFont val="Arial"/>
        <family val="2"/>
      </rPr>
      <t xml:space="preserve"> till avdelning, annan fakultet</t>
    </r>
  </si>
  <si>
    <t>Årets tilldelning interna projekt inkl avslutade externa överskott</t>
  </si>
  <si>
    <t>Årets tilldeln avslutade överskott , externa verks</t>
  </si>
  <si>
    <t>Årets tilldeln interna utvecklingsmedel sk 0,65-medel</t>
  </si>
  <si>
    <t>Avstämningslista slutlig budget/prognos Hypergene</t>
  </si>
  <si>
    <t>Bilaga13</t>
  </si>
  <si>
    <t xml:space="preserve">Avstämningsmoment </t>
  </si>
  <si>
    <t>kommentar</t>
  </si>
  <si>
    <t>Samtliga uppgifter klarmarkerade och godkända</t>
  </si>
  <si>
    <r>
      <t xml:space="preserve">Inga intäkter/kostnader kvar på verksamhet </t>
    </r>
    <r>
      <rPr>
        <b/>
        <sz val="10"/>
        <rFont val="Arial"/>
        <family val="2"/>
      </rPr>
      <t>810/900</t>
    </r>
    <r>
      <rPr>
        <sz val="10"/>
        <rFont val="Arial"/>
        <family val="2"/>
      </rPr>
      <t xml:space="preserve"> inom aktuellt org (endast XXXX99)</t>
    </r>
  </si>
  <si>
    <r>
      <t xml:space="preserve">Inga intäkter/kostnader </t>
    </r>
    <r>
      <rPr>
        <b/>
        <sz val="10"/>
        <rFont val="Arial"/>
        <family val="2"/>
      </rPr>
      <t xml:space="preserve">"verksamhet saknas" </t>
    </r>
    <r>
      <rPr>
        <sz val="10"/>
        <rFont val="Arial"/>
        <family val="2"/>
      </rPr>
      <t xml:space="preserve">inom aktuellt org </t>
    </r>
  </si>
  <si>
    <r>
      <t xml:space="preserve">Inga intäkter/kostnader </t>
    </r>
    <r>
      <rPr>
        <b/>
        <sz val="10"/>
        <rFont val="Arial"/>
        <family val="2"/>
      </rPr>
      <t>"aktivitet saknas"</t>
    </r>
    <r>
      <rPr>
        <sz val="10"/>
        <rFont val="Arial"/>
        <family val="2"/>
      </rPr>
      <t xml:space="preserve"> inom aktuellt org </t>
    </r>
  </si>
  <si>
    <r>
      <rPr>
        <i/>
        <sz val="10"/>
        <rFont val="Arial"/>
        <family val="2"/>
      </rPr>
      <t>Endast</t>
    </r>
    <r>
      <rPr>
        <sz val="10"/>
        <rFont val="Arial"/>
        <family val="2"/>
      </rPr>
      <t xml:space="preserve"> </t>
    </r>
    <r>
      <rPr>
        <b/>
        <sz val="10"/>
        <rFont val="Arial"/>
        <family val="2"/>
      </rPr>
      <t>Avgiftsintäkter</t>
    </r>
    <r>
      <rPr>
        <sz val="10"/>
        <rFont val="Arial"/>
        <family val="2"/>
      </rPr>
      <t xml:space="preserve"> verksamhet </t>
    </r>
    <r>
      <rPr>
        <b/>
        <sz val="10"/>
        <rFont val="Arial"/>
        <family val="2"/>
      </rPr>
      <t>125,130,231</t>
    </r>
  </si>
  <si>
    <r>
      <rPr>
        <b/>
        <sz val="10"/>
        <rFont val="Arial"/>
        <family val="2"/>
      </rPr>
      <t>Bidragsintäkter</t>
    </r>
    <r>
      <rPr>
        <sz val="10"/>
        <rFont val="Arial"/>
        <family val="2"/>
      </rPr>
      <t xml:space="preserve"> verksamhet </t>
    </r>
    <r>
      <rPr>
        <b/>
        <sz val="10"/>
        <rFont val="Arial"/>
        <family val="2"/>
      </rPr>
      <t>221</t>
    </r>
    <r>
      <rPr>
        <sz val="10"/>
        <rFont val="Arial"/>
        <family val="2"/>
      </rPr>
      <t xml:space="preserve"> - i undantagsfall avgifter</t>
    </r>
  </si>
  <si>
    <t xml:space="preserve"> i undantagsfall även avgifter t ex konferens där bidrag också ingår</t>
  </si>
  <si>
    <t>Avgifts- och bidragsintäkter 140</t>
  </si>
  <si>
    <r>
      <t xml:space="preserve">Konto 9387 - Årets Överförda medel verksamhet 125,130,231 avser nyttjande avslutade överskott aktuell verks. </t>
    </r>
    <r>
      <rPr>
        <i/>
        <sz val="10"/>
        <rFont val="Arial"/>
        <family val="2"/>
      </rPr>
      <t>Årets</t>
    </r>
    <r>
      <rPr>
        <sz val="10"/>
        <rFont val="Arial"/>
        <family val="2"/>
      </rPr>
      <t xml:space="preserve"> tilldeln</t>
    </r>
  </si>
  <si>
    <r>
      <t xml:space="preserve">Konto 9387 - överförda medel verksamhet 111,214 avser </t>
    </r>
    <r>
      <rPr>
        <i/>
        <sz val="10"/>
        <rFont val="Arial"/>
        <family val="2"/>
      </rPr>
      <t>årets</t>
    </r>
    <r>
      <rPr>
        <sz val="10"/>
        <rFont val="Arial"/>
        <family val="2"/>
      </rPr>
      <t xml:space="preserve"> tilldelning interna projekt</t>
    </r>
  </si>
  <si>
    <t>Konto 9389 - Överförda medel , verks 111 avser årets tilldelning utv. Medel sk. 0,65 medel</t>
  </si>
  <si>
    <r>
      <rPr>
        <b/>
        <sz val="10"/>
        <rFont val="Arial"/>
        <family val="2"/>
      </rPr>
      <t>Samfinansiering</t>
    </r>
    <r>
      <rPr>
        <sz val="10"/>
        <rFont val="Arial"/>
        <family val="2"/>
      </rPr>
      <t xml:space="preserve"> endast verksamhet </t>
    </r>
    <r>
      <rPr>
        <b/>
        <sz val="10"/>
        <rFont val="Arial"/>
        <family val="2"/>
      </rPr>
      <t>140 (bidrag) samt 221 (bidrag)</t>
    </r>
  </si>
  <si>
    <t xml:space="preserve">Avdelningens Samfinansiering Utb. Anslag 110  till 140, </t>
  </si>
  <si>
    <t>i vissa fall kan samfinansiering komma från rektor  (utb/fo)</t>
  </si>
  <si>
    <t>Avdelningens Samfinansiering  Fo anslag 211 till 221</t>
  </si>
  <si>
    <r>
      <t>S:a</t>
    </r>
    <r>
      <rPr>
        <b/>
        <sz val="10"/>
        <rFont val="Arial"/>
        <family val="2"/>
      </rPr>
      <t>Transfereringar</t>
    </r>
    <r>
      <rPr>
        <sz val="10"/>
        <rFont val="Arial"/>
        <family val="2"/>
      </rPr>
      <t xml:space="preserve"> i kkl 7=0  d v s netto erhållna bidrag - lämnade bidrag ska vara noll (0)</t>
    </r>
  </si>
  <si>
    <t>(Erhållna bidrag periodiseras till det år bidrag lämnas)</t>
  </si>
  <si>
    <t>Konto 9308*/9408*-konton för samfinansiering nettade inom aktuell nivå samt inom  utb verksamhet 1*</t>
  </si>
  <si>
    <t>Ingen samfinansiering mellan GU o FO</t>
  </si>
  <si>
    <t>Konto 9308*/9408*-konton för samfinansiering nettade inom aktuell nivå samt inom For verksamhet 2*</t>
  </si>
  <si>
    <t xml:space="preserve">Konto 9309*/9409*-konton för samfinansiering OH  nettade inom aktuell nivå samt inom  utbildningsverksamhet 1* </t>
  </si>
  <si>
    <t>Konto 9309*/9409*-konton för samfinansiering OH  nettade inom aktuell nivå samt inom forskningsverksamhet  2*</t>
  </si>
  <si>
    <t xml:space="preserve">Konto 9307 motsvarar årets tilldelning FO anslag per fak </t>
  </si>
  <si>
    <t>Konto 93071/94071 omfördelnking fo anslag inom fak resp avd o  nettade inom fakultet resp avd</t>
  </si>
  <si>
    <t>GU anslag  (HST/HPR) konto 9302/9303 -max årets takbelopp</t>
  </si>
  <si>
    <t>Konto 3024 - årets kval anslag  GU</t>
  </si>
  <si>
    <t>Kommentarer resultatpåverkan per verksamhet på summeringsnivå (tot avdelning XXXX*, tot fakultet osv)</t>
  </si>
  <si>
    <t>enligt fastställd modell</t>
  </si>
  <si>
    <t>ev IB 99991 internfinansierade anslagsprojekt verks 111,211,214 ( fg års ej nyttjade tilldelning)</t>
  </si>
  <si>
    <t xml:space="preserve">IB motsvarar fg års tilldelning </t>
  </si>
  <si>
    <t>ev IB 99991 interna projekt - verks 125-140,221-231 endast nyttjande avslutade överskott  (fg års ej nyttade tilldelning)</t>
  </si>
  <si>
    <t>Stäm av att budgetkonton inte använts vid kontoinmatning för de I o K som bugeteras på direkt på aktuellt konto</t>
  </si>
  <si>
    <t>Total lokalkostnad per avdelning enligt aktuellt budget-/prognos-värde CAMP</t>
  </si>
  <si>
    <t>Summa "OH fördelning univ gem stödverksamhet" - aktuellt budgetvärde (fakultetsnivå)</t>
  </si>
  <si>
    <t>Budget/Prognos HST, HPR per utb område samt per fakultet redovisat enligt tidplan</t>
  </si>
  <si>
    <t>EXEMPEL</t>
  </si>
  <si>
    <t>MIUN</t>
  </si>
  <si>
    <t>NYA budgetkonton fr o m budget 2018</t>
  </si>
  <si>
    <t>Mittuniversitetet, Intern resultaträkning</t>
  </si>
  <si>
    <t>Budgetering</t>
  </si>
  <si>
    <t>Utfall</t>
  </si>
  <si>
    <t>Budget o utfallsnivå 1</t>
  </si>
  <si>
    <t>Valbart för registrering</t>
  </si>
  <si>
    <t>Bokas i budget på</t>
  </si>
  <si>
    <t>Summeringsnivåer</t>
  </si>
  <si>
    <t>Intäkter</t>
  </si>
  <si>
    <t>Anslag grundutbildning</t>
  </si>
  <si>
    <t>Aktuella 3- och 9-konton</t>
  </si>
  <si>
    <t>Aktuella 3-och 9-konton</t>
  </si>
  <si>
    <t>Överförda medel inom Miun</t>
  </si>
  <si>
    <t>Aktuella 9-konton</t>
  </si>
  <si>
    <t>Avsättning anslag</t>
  </si>
  <si>
    <t xml:space="preserve">        Nuvarande detaljnivå behövs för särredovisning </t>
  </si>
  <si>
    <t>Fördelning anslag</t>
  </si>
  <si>
    <t xml:space="preserve">        vid omfördelning anslag </t>
  </si>
  <si>
    <t>Samfinansiering</t>
  </si>
  <si>
    <t>Avgifter och ersättningar</t>
  </si>
  <si>
    <t>310 Avgifter och ersättningar</t>
  </si>
  <si>
    <t>310B Avg o ers (budget)</t>
  </si>
  <si>
    <t>Aktuella 31-34-konton</t>
  </si>
  <si>
    <t>Bidrag</t>
  </si>
  <si>
    <t>320 Bidrag</t>
  </si>
  <si>
    <t>350B Bidrag (budget)</t>
  </si>
  <si>
    <t>Aktuella 35-37-konton</t>
  </si>
  <si>
    <t xml:space="preserve">Finansiella intäkter </t>
  </si>
  <si>
    <t>330 Finansiella intäkter</t>
  </si>
  <si>
    <t>380B Fin intätker (budget)</t>
  </si>
  <si>
    <t>Aktuella 38-konton</t>
  </si>
  <si>
    <t>Kostnader</t>
  </si>
  <si>
    <t xml:space="preserve">Personalkostnader, lön +LKP </t>
  </si>
  <si>
    <t>Aktuella lönekonton, kkl 4</t>
  </si>
  <si>
    <t>Aktuella lönekonton, konto 4000-4069 samt 4091,4562,4649</t>
  </si>
  <si>
    <t>Huvuddel av personalkostnader via Primula</t>
  </si>
  <si>
    <t xml:space="preserve">Personalkostnader,övrigt </t>
  </si>
  <si>
    <r>
      <t xml:space="preserve">4800 Utbildning/konferens        </t>
    </r>
    <r>
      <rPr>
        <b/>
        <sz val="8"/>
        <color theme="8" tint="0.79998168889431442"/>
        <rFont val="Arial"/>
        <family val="2"/>
      </rPr>
      <t xml:space="preserve">      xxxxxxxxxxxxxxxxxxxxxxxxxxxxxxxxxxxxxxxxxxxxxxxxx     </t>
    </r>
    <r>
      <rPr>
        <b/>
        <sz val="8"/>
        <color theme="4" tint="0.79998168889431442"/>
        <rFont val="Arial"/>
        <family val="2"/>
      </rPr>
      <t xml:space="preserve">                 </t>
    </r>
    <r>
      <rPr>
        <b/>
        <sz val="8"/>
        <color rgb="FFFF0000"/>
        <rFont val="Arial"/>
        <family val="2"/>
      </rPr>
      <t>4900 Personalkostnader övrigt</t>
    </r>
  </si>
  <si>
    <t>480B Utbildning, konferens egen personal (budget),                                   490B Övriga pers kostnader (budget)</t>
  </si>
  <si>
    <t>Aktuella 4-konton</t>
  </si>
  <si>
    <t>Se sep flik med vilka utfallskonton som tillhör resp. budgetkonto</t>
  </si>
  <si>
    <t>Konsultkostnader</t>
  </si>
  <si>
    <t>570B konsulter exkl lärosäten,                          571B konsulter lärosäten</t>
  </si>
  <si>
    <t>Aktuella 573-578-konton</t>
  </si>
  <si>
    <t>Se sep flik med vilka utfallskonton som tillhör resp. budgetkonto. OH inom UTB på 570B ej på 571B</t>
  </si>
  <si>
    <t>fr o m 2021</t>
  </si>
  <si>
    <t>Övrig drift</t>
  </si>
  <si>
    <t>5510 Resor, hotell o repr.                   5610 Förbrukningsinventarier, stöldbeg.                                    5690 Material och övriga varor  5790 Övriga tjänster                        5800 Övrig drift</t>
  </si>
  <si>
    <t>551B Resor, hotell, repr(budget)                      561B Förbrukn.invest, stöldbeg (budget)                                       569B Material o övr varor (budget)                                                  579B Övr tjänster (budget)                   580B Övrig drift (budget)</t>
  </si>
  <si>
    <t>Aktuella 51-59-konton</t>
  </si>
  <si>
    <t>Intern övrig drift</t>
  </si>
  <si>
    <t>Lokaler</t>
  </si>
  <si>
    <t>5500 Lokaler externa samt för interna lokaler budgeteras på bef 9501X-konton</t>
  </si>
  <si>
    <t>500B Lokalkostnader, externa (budget)                                             - Interna budgeteras på befintliga 9501X-konton</t>
  </si>
  <si>
    <t>Aktuella 50-konton (externa),                               Aktuell 9501X-konton (interna)</t>
  </si>
  <si>
    <t>Nuvarande detaljnivå för interna lokaler som har olika fördelningsmodell. Viss del automatbudgeteras via trigger</t>
  </si>
  <si>
    <t>Finansiella kostnader</t>
  </si>
  <si>
    <t>590 Finansiella kostnader</t>
  </si>
  <si>
    <t>590B Fin kostnader (budget)</t>
  </si>
  <si>
    <t>Aktuella 59-konton</t>
  </si>
  <si>
    <t>Aktuella 6-konton automatiskt i Hypergene</t>
  </si>
  <si>
    <t>Automatkonteras i budget från investeringsbudgeten</t>
  </si>
  <si>
    <t>OH, Fördelning univ gem stödverks</t>
  </si>
  <si>
    <t>OH-trigger</t>
  </si>
  <si>
    <t>Aktuella 9-konton automatiskt i Hypergene</t>
  </si>
  <si>
    <t>Trigger</t>
  </si>
  <si>
    <t>Transfereringar</t>
  </si>
  <si>
    <r>
      <t xml:space="preserve">Medel som erhållits från </t>
    </r>
    <r>
      <rPr>
        <b/>
        <sz val="8"/>
        <color rgb="FF0070C0"/>
        <rFont val="Arial"/>
        <family val="2"/>
      </rPr>
      <t>statsbudgeten</t>
    </r>
    <r>
      <rPr>
        <sz val="8"/>
        <color rgb="FF0070C0"/>
        <rFont val="Arial"/>
        <family val="2"/>
      </rPr>
      <t xml:space="preserve"> för finansering av bidrag</t>
    </r>
  </si>
  <si>
    <t>730B Medel från statsbugeten för finansiering av bidrag</t>
  </si>
  <si>
    <t>730B   Medel från statsbugeten för finansiering av bidrag</t>
  </si>
  <si>
    <t>Aktuella 73-konton</t>
  </si>
  <si>
    <r>
      <rPr>
        <b/>
        <sz val="8"/>
        <color rgb="FF0070C0"/>
        <rFont val="Arial"/>
        <family val="2"/>
      </rPr>
      <t>ENDAST för Anslag</t>
    </r>
    <r>
      <rPr>
        <sz val="8"/>
        <color rgb="FF0070C0"/>
        <rFont val="Arial"/>
        <family val="2"/>
      </rPr>
      <t xml:space="preserve"> som transfereras inom Nat Fo-skola samt Miuns egna bidrag till studentkårer</t>
    </r>
  </si>
  <si>
    <t>fr o m budget 2024</t>
  </si>
  <si>
    <t>Medel som erhållits fr myndigheter mm för finansering av bidrag</t>
  </si>
  <si>
    <t xml:space="preserve">975- Erhållna bidrag, transferering </t>
  </si>
  <si>
    <t>700B Erhållna bidrag, transferering (budget)</t>
  </si>
  <si>
    <t>Aktuella 72-74-konton</t>
  </si>
  <si>
    <t>samtliga typer av erh bidrag för transfereringar</t>
  </si>
  <si>
    <t>Lämnade bidrag</t>
  </si>
  <si>
    <t xml:space="preserve">979- Lämnade bidrag, transferering </t>
  </si>
  <si>
    <t>770B Lämnade bidrag, transferering (budget)</t>
  </si>
  <si>
    <t>Aktuella 75-79-konton</t>
  </si>
  <si>
    <t xml:space="preserve"> Saldo</t>
  </si>
  <si>
    <t xml:space="preserve"> Årets kapitalförändring</t>
  </si>
  <si>
    <t>IB interna projekt</t>
  </si>
  <si>
    <t>991 IB interna projekt</t>
  </si>
  <si>
    <t>Konto 99991</t>
  </si>
  <si>
    <t>Endast ett valbart budgetekonto, motsv 99991</t>
  </si>
  <si>
    <t>rev 241016</t>
  </si>
  <si>
    <t>2024-09-19, 2024-10-02, 2024-10-15, 2024-10-16</t>
  </si>
  <si>
    <t>Mindre ökning avs strat resurs efter BP 2025 samt rev belopp inst</t>
  </si>
  <si>
    <t>Pia, Eva, Ingrid</t>
  </si>
  <si>
    <t>8/11</t>
  </si>
  <si>
    <t>fm</t>
  </si>
  <si>
    <t xml:space="preserve">Kommentarer totalnivåer. </t>
  </si>
  <si>
    <t>Avstämningsmöte med fak ekonomer gällande tolkning budget Miun totalt</t>
  </si>
  <si>
    <t>Ingrid, Pia, Eva</t>
  </si>
  <si>
    <t>Ingrid kallat möte 12/11 kl 10-10.30</t>
  </si>
  <si>
    <t>rev 2024-10-28 minskat takbelopp Miun</t>
  </si>
  <si>
    <t>enl BP 2025</t>
  </si>
  <si>
    <t>Slutliga budgetvärden enligt BP 2025</t>
  </si>
  <si>
    <t>Internt utökad anslagsram</t>
  </si>
  <si>
    <t>2024-09-23, 2024-10-28</t>
  </si>
  <si>
    <t>Enl budgetprop 2025: Anslagen minskar fr 2025  och HPR-prislapp HJS ökar utöver PLO- Prislappar rev 240923. Anslagstab tot reviderad. Ingen förändring prislappar</t>
  </si>
  <si>
    <t>för oförändrad takbelopp per fakultet mot tidigare prel belopp.</t>
  </si>
  <si>
    <t>18/12</t>
  </si>
  <si>
    <t>rev datum intern deadline EKO för VP 2025</t>
  </si>
  <si>
    <t>Budgetprop 2024/25:1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</si>
</sst>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k_r_-;\-* #,##0.00\ _k_r_-;_-* &quot;-&quot;??\ _k_r_-;_-@_-"/>
    <numFmt numFmtId="165" formatCode="0.0%"/>
    <numFmt numFmtId="166" formatCode="#,##0\ &quot;kr&quot;"/>
    <numFmt numFmtId="167" formatCode="#,##0_ ;\-#,##0\ "/>
    <numFmt numFmtId="168" formatCode="0.0"/>
    <numFmt numFmtId="169" formatCode="0.0000%"/>
    <numFmt numFmtId="170" formatCode="0.000000%"/>
  </numFmts>
  <fonts count="2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70C0"/>
      <name val="Arial"/>
      <family val="2"/>
    </font>
    <font>
      <sz val="10"/>
      <name val="Arial"/>
      <family val="2"/>
    </font>
    <font>
      <sz val="9"/>
      <name val="Arial"/>
      <family val="2"/>
    </font>
    <font>
      <sz val="9"/>
      <color rgb="FF00B050"/>
      <name val="Arial"/>
      <family val="2"/>
    </font>
    <font>
      <sz val="9"/>
      <color theme="1"/>
      <name val="Arial"/>
      <family val="2"/>
    </font>
    <font>
      <sz val="7"/>
      <name val="Arial"/>
      <family val="2"/>
    </font>
    <font>
      <sz val="9"/>
      <color theme="7"/>
      <name val="Arial"/>
      <family val="2"/>
    </font>
    <font>
      <sz val="9"/>
      <color rgb="FFFF0000"/>
      <name val="Arial"/>
      <family val="2"/>
    </font>
    <font>
      <b/>
      <sz val="9"/>
      <color rgb="FFFF0000"/>
      <name val="Arial"/>
      <family val="2"/>
    </font>
    <font>
      <sz val="7"/>
      <color rgb="FFFF0000"/>
      <name val="Arial"/>
      <family val="2"/>
    </font>
    <font>
      <sz val="8"/>
      <name val="Arial"/>
      <family val="2"/>
    </font>
    <font>
      <sz val="9"/>
      <color rgb="FF0070C0"/>
      <name val="Arial"/>
      <family val="2"/>
    </font>
    <font>
      <b/>
      <sz val="8"/>
      <color rgb="FF0070C0"/>
      <name val="Arial"/>
      <family val="2"/>
    </font>
    <font>
      <b/>
      <sz val="8"/>
      <color theme="1"/>
      <name val="Arial"/>
      <family val="2"/>
    </font>
    <font>
      <b/>
      <sz val="9"/>
      <color theme="1"/>
      <name val="Arial"/>
      <family val="2"/>
    </font>
    <font>
      <b/>
      <sz val="7"/>
      <color theme="1"/>
      <name val="Arial"/>
      <family val="2"/>
    </font>
    <font>
      <b/>
      <sz val="8"/>
      <name val="Arial"/>
      <family val="2"/>
    </font>
    <font>
      <b/>
      <sz val="9"/>
      <name val="Arial"/>
      <family val="2"/>
    </font>
    <font>
      <sz val="8"/>
      <color rgb="FF000000"/>
      <name val="Arial"/>
      <family val="2"/>
    </font>
    <font>
      <sz val="9"/>
      <color rgb="FF000000"/>
      <name val="Arial"/>
      <family val="2"/>
    </font>
    <font>
      <sz val="7"/>
      <color theme="1"/>
      <name val="Arial"/>
      <family val="2"/>
    </font>
    <font>
      <sz val="8"/>
      <color rgb="FFFF0000"/>
      <name val="Arial"/>
      <family val="2"/>
    </font>
    <font>
      <b/>
      <sz val="8"/>
      <color rgb="FF00B050"/>
      <name val="Arial"/>
      <family val="2"/>
    </font>
    <font>
      <b/>
      <sz val="9"/>
      <color rgb="FF00B050"/>
      <name val="Arial"/>
      <family val="2"/>
    </font>
    <font>
      <b/>
      <sz val="7"/>
      <color rgb="FF00B050"/>
      <name val="Arial"/>
      <family val="2"/>
    </font>
    <font>
      <sz val="8"/>
      <color rgb="FF00B050"/>
      <name val="Arial"/>
      <family val="2"/>
    </font>
    <font>
      <sz val="7"/>
      <color rgb="FF00B050"/>
      <name val="Arial"/>
      <family val="2"/>
    </font>
    <font>
      <b/>
      <sz val="7"/>
      <name val="Arial"/>
      <family val="2"/>
    </font>
    <font>
      <sz val="9"/>
      <color indexed="8"/>
      <name val="Arial"/>
      <family val="2"/>
    </font>
    <font>
      <sz val="7"/>
      <color rgb="FF000000"/>
      <name val="Arial"/>
      <family val="2"/>
    </font>
    <font>
      <b/>
      <sz val="8"/>
      <color rgb="FF000000"/>
      <name val="Arial"/>
      <family val="2"/>
    </font>
    <font>
      <b/>
      <sz val="9"/>
      <color rgb="FF000000"/>
      <name val="Arial"/>
      <family val="2"/>
    </font>
    <font>
      <i/>
      <sz val="9"/>
      <color rgb="FF00B050"/>
      <name val="Arial"/>
      <family val="2"/>
    </font>
    <font>
      <strike/>
      <sz val="9"/>
      <color theme="1"/>
      <name val="Arial"/>
      <family val="2"/>
    </font>
    <font>
      <b/>
      <sz val="7"/>
      <color rgb="FF000000"/>
      <name val="Arial"/>
      <family val="2"/>
    </font>
    <font>
      <sz val="8"/>
      <color theme="1"/>
      <name val="Arial"/>
      <family val="2"/>
    </font>
    <font>
      <strike/>
      <sz val="7"/>
      <color theme="1"/>
      <name val="Arial"/>
      <family val="2"/>
    </font>
    <font>
      <i/>
      <sz val="9"/>
      <name val="Arial"/>
      <family val="2"/>
    </font>
    <font>
      <sz val="8"/>
      <color indexed="8"/>
      <name val="Arial"/>
      <family val="2"/>
    </font>
    <font>
      <i/>
      <sz val="9"/>
      <color indexed="8"/>
      <name val="Arial"/>
      <family val="2"/>
    </font>
    <font>
      <b/>
      <sz val="7"/>
      <color rgb="FF0070C0"/>
      <name val="Arial"/>
      <family val="2"/>
    </font>
    <font>
      <u/>
      <sz val="9"/>
      <name val="Arial"/>
      <family val="2"/>
    </font>
    <font>
      <sz val="8"/>
      <color theme="9" tint="-0.249977111117893"/>
      <name val="Arial"/>
      <family val="2"/>
    </font>
    <font>
      <sz val="9"/>
      <color indexed="10"/>
      <name val="Arial"/>
      <family val="2"/>
    </font>
    <font>
      <sz val="8"/>
      <color theme="7"/>
      <name val="Arial"/>
      <family val="2"/>
    </font>
    <font>
      <sz val="7"/>
      <color theme="7"/>
      <name val="Arial"/>
      <family val="2"/>
    </font>
    <font>
      <b/>
      <sz val="8"/>
      <color theme="7"/>
      <name val="Arial"/>
      <family val="2"/>
    </font>
    <font>
      <b/>
      <sz val="9"/>
      <color theme="7"/>
      <name val="Arial"/>
      <family val="2"/>
    </font>
    <font>
      <b/>
      <sz val="8"/>
      <color rgb="FFFF0000"/>
      <name val="Arial"/>
      <family val="2"/>
    </font>
    <font>
      <b/>
      <sz val="7"/>
      <color theme="7"/>
      <name val="Arial"/>
      <family val="2"/>
    </font>
    <font>
      <sz val="7"/>
      <color rgb="FF0070C0"/>
      <name val="Arial"/>
      <family val="2"/>
    </font>
    <font>
      <i/>
      <sz val="8"/>
      <name val="Arial"/>
      <family val="2"/>
    </font>
    <font>
      <i/>
      <sz val="7"/>
      <name val="Arial"/>
      <family val="2"/>
    </font>
    <font>
      <b/>
      <sz val="9"/>
      <color rgb="FF0070C0"/>
      <name val="Arial"/>
      <family val="2"/>
    </font>
    <font>
      <sz val="8"/>
      <color theme="7" tint="-0.499984740745262"/>
      <name val="Arial"/>
      <family val="2"/>
    </font>
    <font>
      <i/>
      <sz val="8"/>
      <color rgb="FF0070C0"/>
      <name val="Arial"/>
      <family val="2"/>
    </font>
    <font>
      <i/>
      <sz val="9"/>
      <color rgb="FF0070C0"/>
      <name val="Arial"/>
      <family val="2"/>
    </font>
    <font>
      <i/>
      <sz val="7"/>
      <color rgb="FF0070C0"/>
      <name val="Arial"/>
      <family val="2"/>
    </font>
    <font>
      <i/>
      <sz val="8"/>
      <color theme="7" tint="-0.499984740745262"/>
      <name val="Arial"/>
      <family val="2"/>
    </font>
    <font>
      <i/>
      <sz val="9"/>
      <color theme="7" tint="-0.499984740745262"/>
      <name val="Arial"/>
      <family val="2"/>
    </font>
    <font>
      <i/>
      <sz val="7"/>
      <color theme="7" tint="-0.499984740745262"/>
      <name val="Arial"/>
      <family val="2"/>
    </font>
    <font>
      <b/>
      <sz val="9"/>
      <color indexed="81"/>
      <name val="Tahoma"/>
      <family val="2"/>
    </font>
    <font>
      <sz val="9"/>
      <color indexed="81"/>
      <name val="Tahoma"/>
      <family val="2"/>
    </font>
    <font>
      <b/>
      <sz val="10"/>
      <name val="Arial"/>
      <family val="2"/>
    </font>
    <font>
      <strike/>
      <sz val="8"/>
      <name val="Arial"/>
      <family val="2"/>
    </font>
    <font>
      <sz val="8"/>
      <color rgb="FFFFC000"/>
      <name val="Arial"/>
      <family val="2"/>
    </font>
    <font>
      <b/>
      <sz val="10"/>
      <color indexed="8"/>
      <name val="Arial"/>
      <family val="2"/>
    </font>
    <font>
      <b/>
      <sz val="7"/>
      <color theme="0" tint="-0.499984740745262"/>
      <name val="Arial"/>
      <family val="2"/>
    </font>
    <font>
      <sz val="22"/>
      <color rgb="FFFF0000"/>
      <name val="Arial"/>
      <family val="2"/>
    </font>
    <font>
      <sz val="8"/>
      <color theme="1"/>
      <name val="Calibri"/>
      <family val="2"/>
      <scheme val="minor"/>
    </font>
    <font>
      <b/>
      <sz val="10"/>
      <color theme="1"/>
      <name val="Calibri"/>
      <family val="2"/>
      <scheme val="minor"/>
    </font>
    <font>
      <b/>
      <sz val="9"/>
      <color theme="1"/>
      <name val="Calibri"/>
      <family val="2"/>
      <scheme val="minor"/>
    </font>
    <font>
      <b/>
      <sz val="11"/>
      <color theme="1"/>
      <name val="Calibri"/>
      <family val="2"/>
      <scheme val="minor"/>
    </font>
    <font>
      <b/>
      <sz val="11"/>
      <name val="Arial"/>
      <family val="2"/>
    </font>
    <font>
      <sz val="10"/>
      <name val="Times New Roman"/>
      <family val="1"/>
    </font>
    <font>
      <sz val="12"/>
      <name val="Times New Roman"/>
      <family val="1"/>
    </font>
    <font>
      <sz val="11"/>
      <name val="Arial"/>
      <family val="2"/>
    </font>
    <font>
      <i/>
      <sz val="10"/>
      <name val="Arial"/>
      <family val="2"/>
    </font>
    <font>
      <sz val="10"/>
      <color rgb="FFFF0000"/>
      <name val="Arial"/>
      <family val="2"/>
    </font>
    <font>
      <b/>
      <sz val="11"/>
      <color rgb="FFFF0000"/>
      <name val="Arial"/>
      <family val="2"/>
    </font>
    <font>
      <b/>
      <sz val="12"/>
      <name val="Times New Roman"/>
      <family val="1"/>
    </font>
    <font>
      <sz val="12"/>
      <name val="Arial"/>
      <family val="2"/>
    </font>
    <font>
      <sz val="10"/>
      <color rgb="FF0070C0"/>
      <name val="Times New Roman"/>
      <family val="1"/>
    </font>
    <font>
      <b/>
      <sz val="10"/>
      <color rgb="FFFF0000"/>
      <name val="Arial"/>
      <family val="2"/>
    </font>
    <font>
      <u/>
      <sz val="8"/>
      <name val="Arial"/>
      <family val="2"/>
    </font>
    <font>
      <b/>
      <sz val="8"/>
      <color indexed="8"/>
      <name val="Arial"/>
      <family val="2"/>
    </font>
    <font>
      <b/>
      <i/>
      <sz val="8"/>
      <name val="Arial"/>
      <family val="2"/>
    </font>
    <font>
      <b/>
      <sz val="12"/>
      <name val="Arial"/>
      <family val="2"/>
    </font>
    <font>
      <b/>
      <sz val="9"/>
      <name val="Palatino Linotype"/>
      <family val="1"/>
    </font>
    <font>
      <sz val="8"/>
      <name val="Palatino Linotype"/>
      <family val="1"/>
    </font>
    <font>
      <sz val="8"/>
      <color theme="0" tint="-0.34998626667073579"/>
      <name val="Palatino Linotype"/>
      <family val="1"/>
    </font>
    <font>
      <b/>
      <sz val="9"/>
      <color theme="0" tint="-0.34998626667073579"/>
      <name val="Palatino Linotype"/>
      <family val="1"/>
    </font>
    <font>
      <b/>
      <sz val="10"/>
      <color indexed="10"/>
      <name val="Arial"/>
      <family val="2"/>
    </font>
    <font>
      <sz val="9"/>
      <name val="Palatino Linotype"/>
      <family val="1"/>
    </font>
    <font>
      <b/>
      <sz val="10"/>
      <color theme="0" tint="-0.34998626667073579"/>
      <name val="Arial"/>
      <family val="2"/>
    </font>
    <font>
      <sz val="10"/>
      <color theme="0" tint="-0.34998626667073579"/>
      <name val="Arial"/>
      <family val="2"/>
    </font>
    <font>
      <b/>
      <sz val="14"/>
      <color rgb="FFFF0000"/>
      <name val="Arial"/>
      <family val="2"/>
    </font>
    <font>
      <b/>
      <sz val="10"/>
      <color theme="0" tint="-0.499984740745262"/>
      <name val="Arial"/>
      <family val="2"/>
    </font>
    <font>
      <b/>
      <sz val="14"/>
      <color theme="1"/>
      <name val="Calibri"/>
      <family val="2"/>
      <scheme val="minor"/>
    </font>
    <font>
      <sz val="10"/>
      <color indexed="8"/>
      <name val="Arial"/>
      <family val="2"/>
    </font>
    <font>
      <sz val="10"/>
      <color theme="0" tint="-0.499984740745262"/>
      <name val="Arial"/>
      <family val="2"/>
    </font>
    <font>
      <b/>
      <i/>
      <sz val="14"/>
      <color theme="1"/>
      <name val="Calibri"/>
      <family val="2"/>
      <scheme val="minor"/>
    </font>
    <font>
      <sz val="14"/>
      <color theme="1"/>
      <name val="Calibri"/>
      <family val="2"/>
      <scheme val="minor"/>
    </font>
    <font>
      <b/>
      <sz val="10"/>
      <color theme="1"/>
      <name val="Arial"/>
      <family val="2"/>
    </font>
    <font>
      <b/>
      <sz val="11"/>
      <color theme="1"/>
      <name val="Arial"/>
      <family val="2"/>
    </font>
    <font>
      <sz val="10"/>
      <color rgb="FF0070C0"/>
      <name val="Arial"/>
      <family val="2"/>
    </font>
    <font>
      <b/>
      <i/>
      <sz val="10"/>
      <name val="Arial"/>
      <family val="2"/>
    </font>
    <font>
      <b/>
      <sz val="10"/>
      <color theme="0" tint="-0.499984740745262"/>
      <name val="Calibri"/>
      <family val="2"/>
      <scheme val="minor"/>
    </font>
    <font>
      <sz val="8"/>
      <color theme="0" tint="-0.34998626667073579"/>
      <name val="Calibri"/>
      <family val="2"/>
      <scheme val="minor"/>
    </font>
    <font>
      <b/>
      <sz val="14"/>
      <name val="Calibri"/>
      <family val="2"/>
      <scheme val="minor"/>
    </font>
    <font>
      <b/>
      <i/>
      <sz val="10"/>
      <color rgb="FFFF0000"/>
      <name val="Arial"/>
      <family val="2"/>
    </font>
    <font>
      <b/>
      <sz val="14"/>
      <name val="Arial"/>
      <family val="2"/>
    </font>
    <font>
      <b/>
      <sz val="12"/>
      <color rgb="FFFF0000"/>
      <name val="Arial"/>
      <family val="2"/>
    </font>
    <font>
      <sz val="10"/>
      <color theme="4" tint="0.59999389629810485"/>
      <name val="Arial"/>
      <family val="2"/>
    </font>
    <font>
      <b/>
      <sz val="8"/>
      <color theme="8" tint="0.79998168889431442"/>
      <name val="Arial"/>
      <family val="2"/>
    </font>
    <font>
      <b/>
      <sz val="8"/>
      <color theme="4" tint="0.79998168889431442"/>
      <name val="Arial"/>
      <family val="2"/>
    </font>
    <font>
      <b/>
      <sz val="7"/>
      <color rgb="FFFF33CC"/>
      <name val="Arial"/>
      <family val="2"/>
    </font>
    <font>
      <b/>
      <sz val="8"/>
      <color rgb="FFFF33CC"/>
      <name val="Arial"/>
      <family val="2"/>
    </font>
    <font>
      <sz val="8"/>
      <color rgb="FFFF33CC"/>
      <name val="Arial"/>
      <family val="2"/>
    </font>
    <font>
      <b/>
      <strike/>
      <sz val="7"/>
      <color rgb="FF0070C0"/>
      <name val="Arial"/>
      <family val="2"/>
    </font>
    <font>
      <strike/>
      <sz val="8"/>
      <color rgb="FF0070C0"/>
      <name val="Arial"/>
      <family val="2"/>
    </font>
    <font>
      <strike/>
      <sz val="9"/>
      <color rgb="FF0070C0"/>
      <name val="Arial"/>
      <family val="2"/>
    </font>
    <font>
      <strike/>
      <sz val="7"/>
      <color rgb="FF0070C0"/>
      <name val="Arial"/>
      <family val="2"/>
    </font>
    <font>
      <strike/>
      <sz val="9"/>
      <color theme="7" tint="-0.499984740745262"/>
      <name val="Arial"/>
      <family val="2"/>
    </font>
    <font>
      <strike/>
      <sz val="7"/>
      <color theme="7" tint="-0.499984740745262"/>
      <name val="Arial"/>
      <family val="2"/>
    </font>
    <font>
      <b/>
      <i/>
      <sz val="10"/>
      <color theme="1"/>
      <name val="Calibri"/>
      <family val="2"/>
      <scheme val="minor"/>
    </font>
    <font>
      <sz val="7"/>
      <color theme="0" tint="-0.499984740745262"/>
      <name val="Arial"/>
      <family val="2"/>
    </font>
    <font>
      <b/>
      <sz val="7"/>
      <color rgb="FFFF0000"/>
      <name val="Arial"/>
      <family val="2"/>
    </font>
    <font>
      <strike/>
      <sz val="9"/>
      <name val="Arial"/>
      <family val="2"/>
    </font>
    <font>
      <b/>
      <strike/>
      <sz val="8"/>
      <name val="Arial"/>
      <family val="2"/>
    </font>
    <font>
      <strike/>
      <sz val="8"/>
      <color theme="1"/>
      <name val="Arial"/>
      <family val="2"/>
    </font>
    <font>
      <vertAlign val="superscript"/>
      <sz val="8"/>
      <color theme="1"/>
      <name val="Arial"/>
      <family val="2"/>
    </font>
    <font>
      <vertAlign val="superscript"/>
      <sz val="8"/>
      <name val="Arial"/>
      <family val="2"/>
    </font>
    <font>
      <sz val="7"/>
      <color theme="1"/>
      <name val="Calibri"/>
      <family val="2"/>
      <scheme val="minor"/>
    </font>
    <font>
      <b/>
      <i/>
      <sz val="8"/>
      <color theme="1"/>
      <name val="Calibri"/>
      <family val="2"/>
      <scheme val="minor"/>
    </font>
    <font>
      <sz val="8"/>
      <color rgb="FFFF0000"/>
      <name val="Calibri"/>
      <family val="2"/>
      <scheme val="minor"/>
    </font>
    <font>
      <sz val="8"/>
      <name val="Calibri"/>
      <family val="2"/>
      <scheme val="minor"/>
    </font>
    <font>
      <sz val="8"/>
      <color theme="0" tint="-0.34998626667073579"/>
      <name val="Arial"/>
      <family val="2"/>
    </font>
    <font>
      <sz val="11"/>
      <color rgb="FFFF0000"/>
      <name val="Arial"/>
      <family val="2"/>
    </font>
    <font>
      <sz val="11"/>
      <name val="Palatino Linotype"/>
      <family val="1"/>
    </font>
    <font>
      <vertAlign val="superscript"/>
      <sz val="7"/>
      <color rgb="FF000000"/>
      <name val="Arial"/>
      <family val="2"/>
    </font>
    <font>
      <vertAlign val="superscript"/>
      <sz val="8"/>
      <color rgb="FF000000"/>
      <name val="Arial"/>
      <family val="2"/>
    </font>
    <font>
      <b/>
      <sz val="11"/>
      <color rgb="FFFF0000"/>
      <name val="Times New Roman"/>
      <family val="1"/>
    </font>
    <font>
      <sz val="11"/>
      <color rgb="FFFF0000"/>
      <name val="Times New Roman"/>
      <family val="1"/>
    </font>
    <font>
      <sz val="10"/>
      <color rgb="FFFF0000"/>
      <name val="Times New Roman"/>
      <family val="1"/>
    </font>
    <font>
      <i/>
      <sz val="8"/>
      <color theme="0" tint="-0.249977111117893"/>
      <name val="Arial"/>
      <family val="2"/>
    </font>
    <font>
      <b/>
      <sz val="14"/>
      <color theme="1"/>
      <name val="Arial"/>
      <family val="2"/>
    </font>
    <font>
      <sz val="14"/>
      <color theme="1"/>
      <name val="Arial"/>
      <family val="2"/>
    </font>
    <font>
      <sz val="12"/>
      <color theme="0" tint="-4.9989318521683403E-2"/>
      <name val="Arial"/>
      <family val="2"/>
    </font>
    <font>
      <b/>
      <i/>
      <sz val="8"/>
      <color theme="0" tint="-0.249977111117893"/>
      <name val="Arial"/>
      <family val="2"/>
    </font>
    <font>
      <b/>
      <sz val="24"/>
      <color theme="1"/>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i/>
      <sz val="10"/>
      <color theme="1"/>
      <name val="Calibri"/>
      <family val="2"/>
      <scheme val="minor"/>
    </font>
    <font>
      <b/>
      <i/>
      <u/>
      <sz val="10"/>
      <color theme="1"/>
      <name val="Calibri"/>
      <family val="2"/>
      <scheme val="minor"/>
    </font>
    <font>
      <i/>
      <sz val="8"/>
      <color rgb="FFFFC000"/>
      <name val="Arial"/>
      <family val="2"/>
    </font>
    <font>
      <i/>
      <sz val="8"/>
      <color rgb="FF00B050"/>
      <name val="Arial"/>
      <family val="2"/>
    </font>
    <font>
      <i/>
      <sz val="8"/>
      <color rgb="FFFF0000"/>
      <name val="Arial"/>
      <family val="2"/>
    </font>
    <font>
      <b/>
      <i/>
      <sz val="9"/>
      <color theme="1"/>
      <name val="Arial"/>
      <family val="2"/>
    </font>
    <font>
      <i/>
      <strike/>
      <sz val="8"/>
      <name val="Arial"/>
      <family val="2"/>
    </font>
    <font>
      <b/>
      <i/>
      <sz val="8"/>
      <color rgb="FFFF0000"/>
      <name val="Arial"/>
      <family val="2"/>
    </font>
    <font>
      <i/>
      <sz val="7"/>
      <color theme="7"/>
      <name val="Arial"/>
      <family val="2"/>
    </font>
    <font>
      <b/>
      <i/>
      <sz val="8"/>
      <color rgb="FF0070C0"/>
      <name val="Arial"/>
      <family val="2"/>
    </font>
    <font>
      <b/>
      <sz val="11"/>
      <color theme="0" tint="-0.499984740745262"/>
      <name val="Arial"/>
      <family val="2"/>
    </font>
    <font>
      <sz val="8"/>
      <color theme="0" tint="-0.499984740745262"/>
      <name val="Arial"/>
      <family val="2"/>
    </font>
    <font>
      <u/>
      <sz val="10"/>
      <color theme="10"/>
      <name val="Arial"/>
      <family val="2"/>
    </font>
    <font>
      <b/>
      <sz val="8"/>
      <color theme="0" tint="-0.34998626667073579"/>
      <name val="Arial"/>
      <family val="2"/>
    </font>
    <font>
      <b/>
      <i/>
      <sz val="7"/>
      <color rgb="FF0070C0"/>
      <name val="Arial"/>
      <family val="2"/>
    </font>
    <font>
      <i/>
      <sz val="7"/>
      <color theme="0" tint="-0.34998626667073579"/>
      <name val="Arial"/>
      <family val="2"/>
    </font>
    <font>
      <u/>
      <sz val="7"/>
      <name val="Arial"/>
      <family val="2"/>
    </font>
    <font>
      <b/>
      <sz val="8"/>
      <color theme="0" tint="-0.499984740745262"/>
      <name val="Arial"/>
      <family val="2"/>
    </font>
    <font>
      <sz val="7"/>
      <color theme="0" tint="-0.34998626667073579"/>
      <name val="Arial"/>
      <family val="2"/>
    </font>
    <font>
      <sz val="10"/>
      <color indexed="10"/>
      <name val="Arial"/>
      <family val="2"/>
    </font>
    <font>
      <sz val="10"/>
      <name val="Arial"/>
      <family val="2"/>
    </font>
    <font>
      <sz val="10"/>
      <color theme="1"/>
      <name val="Arial"/>
      <family val="2"/>
    </font>
    <font>
      <b/>
      <sz val="8"/>
      <color rgb="FFFFC000"/>
      <name val="Arial"/>
      <family val="2"/>
    </font>
    <font>
      <b/>
      <sz val="20"/>
      <name val="Arial"/>
      <family val="2"/>
    </font>
    <font>
      <b/>
      <vertAlign val="superscript"/>
      <sz val="8"/>
      <name val="Arial"/>
      <family val="2"/>
    </font>
    <font>
      <i/>
      <vertAlign val="superscript"/>
      <sz val="10"/>
      <color rgb="FF000000"/>
      <name val="Arial"/>
      <family val="2"/>
    </font>
    <font>
      <b/>
      <sz val="8"/>
      <color theme="0"/>
      <name val="Arial"/>
      <family val="2"/>
    </font>
    <font>
      <sz val="8"/>
      <color rgb="FF00B0F0"/>
      <name val="Arial"/>
      <family val="2"/>
    </font>
    <font>
      <i/>
      <sz val="8"/>
      <color theme="5" tint="-0.249977111117893"/>
      <name val="Arial"/>
      <family val="2"/>
    </font>
    <font>
      <b/>
      <sz val="11"/>
      <color rgb="FF000000"/>
      <name val="Arial"/>
      <family val="2"/>
    </font>
    <font>
      <b/>
      <vertAlign val="superscript"/>
      <sz val="11"/>
      <color rgb="FF000000"/>
      <name val="Arial"/>
      <family val="2"/>
    </font>
    <font>
      <sz val="8"/>
      <color theme="0" tint="-0.249977111117893"/>
      <name val="Arial"/>
      <family val="2"/>
    </font>
    <font>
      <b/>
      <sz val="7"/>
      <color theme="0" tint="-0.249977111117893"/>
      <name val="Arial"/>
      <family val="2"/>
    </font>
    <font>
      <sz val="9"/>
      <color theme="0" tint="-0.249977111117893"/>
      <name val="Arial"/>
      <family val="2"/>
    </font>
    <font>
      <sz val="7"/>
      <color theme="0" tint="-0.249977111117893"/>
      <name val="Arial"/>
      <family val="2"/>
    </font>
    <font>
      <b/>
      <sz val="14"/>
      <color rgb="FFFF0000"/>
      <name val="Calibri"/>
      <family val="2"/>
      <scheme val="minor"/>
    </font>
    <font>
      <sz val="10"/>
      <color theme="0" tint="-4.9989318521683403E-2"/>
      <name val="Arial"/>
      <family val="2"/>
    </font>
    <font>
      <sz val="8"/>
      <color theme="0" tint="-4.9989318521683403E-2"/>
      <name val="Arial"/>
      <family val="2"/>
    </font>
    <font>
      <sz val="14"/>
      <name val="Arial"/>
      <family val="2"/>
    </font>
    <font>
      <i/>
      <sz val="7"/>
      <color theme="0" tint="-0.249977111117893"/>
      <name val="Arial"/>
      <family val="2"/>
    </font>
    <font>
      <b/>
      <i/>
      <sz val="7"/>
      <name val="Arial"/>
      <family val="2"/>
    </font>
    <font>
      <b/>
      <sz val="8"/>
      <color theme="4" tint="0.59999389629810485"/>
      <name val="Arial"/>
      <family val="2"/>
    </font>
    <font>
      <i/>
      <sz val="7"/>
      <color theme="4" tint="0.59999389629810485"/>
      <name val="Arial"/>
      <family val="2"/>
    </font>
    <font>
      <b/>
      <sz val="9"/>
      <color rgb="FFFF0000"/>
      <name val="Palatino Linotype"/>
      <family val="1"/>
    </font>
    <font>
      <sz val="10"/>
      <color rgb="FFC00000"/>
      <name val="Arial"/>
      <family val="2"/>
    </font>
  </fonts>
  <fills count="3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1"/>
      </patternFill>
    </fill>
    <fill>
      <patternFill patternType="solid">
        <fgColor indexed="9"/>
        <bgColor indexed="9"/>
      </patternFill>
    </fill>
    <fill>
      <patternFill patternType="solid">
        <fgColor theme="8" tint="0.79998168889431442"/>
        <bgColor indexed="9"/>
      </patternFill>
    </fill>
    <fill>
      <patternFill patternType="solid">
        <fgColor theme="0" tint="-0.14999847407452621"/>
        <bgColor indexed="9"/>
      </patternFill>
    </fill>
    <fill>
      <patternFill patternType="solid">
        <fgColor theme="8" tint="0.79998168889431442"/>
        <bgColor indexed="64"/>
      </patternFill>
    </fill>
    <fill>
      <patternFill patternType="solid">
        <fgColor theme="0"/>
        <bgColor indexed="9"/>
      </patternFill>
    </fill>
    <fill>
      <patternFill patternType="solid">
        <fgColor theme="4" tint="0.79998168889431442"/>
        <bgColor indexed="9"/>
      </patternFill>
    </fill>
    <fill>
      <patternFill patternType="solid">
        <fgColor rgb="FFFFFFFF"/>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00FF"/>
        <bgColor indexed="64"/>
      </patternFill>
    </fill>
    <fill>
      <patternFill patternType="solid">
        <fgColor rgb="FF0070C0"/>
        <bgColor indexed="64"/>
      </patternFill>
    </fill>
    <fill>
      <patternFill patternType="solid">
        <fgColor theme="4" tint="0.39997558519241921"/>
        <bgColor indexed="64"/>
      </patternFill>
    </fill>
    <fill>
      <patternFill patternType="solid">
        <fgColor theme="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0.24994659260841701"/>
        <bgColor indexed="64"/>
      </patternFill>
    </fill>
    <fill>
      <patternFill patternType="solid">
        <fgColor indexed="22"/>
        <bgColor indexed="64"/>
      </patternFill>
    </fill>
    <fill>
      <patternFill patternType="solid">
        <fgColor theme="3" tint="0.59999389629810485"/>
        <bgColor indexed="64"/>
      </patternFill>
    </fill>
  </fills>
  <borders count="12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right/>
      <top/>
      <bottom style="thin">
        <color indexed="64"/>
      </bottom>
      <diagonal/>
    </border>
    <border>
      <left/>
      <right/>
      <top style="thick">
        <color theme="4"/>
      </top>
      <bottom/>
      <diagonal/>
    </border>
    <border>
      <left/>
      <right/>
      <top/>
      <bottom style="thin">
        <color theme="4"/>
      </bottom>
      <diagonal/>
    </border>
    <border>
      <left/>
      <right style="thin">
        <color rgb="FF0070C0"/>
      </right>
      <top/>
      <bottom/>
      <diagonal/>
    </border>
    <border>
      <left/>
      <right style="thin">
        <color rgb="FF0070C0"/>
      </right>
      <top/>
      <bottom style="thin">
        <color theme="4"/>
      </bottom>
      <diagonal/>
    </border>
    <border>
      <left/>
      <right/>
      <top style="medium">
        <color rgb="FF005CB9"/>
      </top>
      <bottom/>
      <diagonal/>
    </border>
    <border>
      <left/>
      <right/>
      <top/>
      <bottom style="thin">
        <color rgb="FF0070C0"/>
      </bottom>
      <diagonal/>
    </border>
    <border>
      <left/>
      <right style="thin">
        <color rgb="FF0070C0"/>
      </right>
      <top/>
      <bottom style="thin">
        <color rgb="FF0070C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thin">
        <color indexed="60"/>
      </bottom>
      <diagonal/>
    </border>
    <border>
      <left style="thin">
        <color indexed="60"/>
      </left>
      <right/>
      <top/>
      <bottom style="thin">
        <color indexed="60"/>
      </bottom>
      <diagonal/>
    </border>
    <border>
      <left style="thin">
        <color indexed="60"/>
      </left>
      <right style="medium">
        <color indexed="64"/>
      </right>
      <top/>
      <bottom style="thin">
        <color indexed="60"/>
      </bottom>
      <diagonal/>
    </border>
    <border>
      <left style="medium">
        <color indexed="64"/>
      </left>
      <right/>
      <top style="thin">
        <color indexed="60"/>
      </top>
      <bottom style="thin">
        <color indexed="60"/>
      </bottom>
      <diagonal/>
    </border>
    <border>
      <left/>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medium">
        <color indexed="64"/>
      </right>
      <top style="thin">
        <color indexed="60"/>
      </top>
      <bottom style="thin">
        <color indexed="60"/>
      </bottom>
      <diagonal/>
    </border>
    <border>
      <left style="thin">
        <color indexed="64"/>
      </left>
      <right style="thin">
        <color indexed="60"/>
      </right>
      <top style="thin">
        <color indexed="60"/>
      </top>
      <bottom style="thin">
        <color indexed="64"/>
      </bottom>
      <diagonal/>
    </border>
    <border>
      <left style="thin">
        <color indexed="60"/>
      </left>
      <right/>
      <top style="thin">
        <color indexed="60"/>
      </top>
      <bottom style="thin">
        <color indexed="60"/>
      </bottom>
      <diagonal/>
    </border>
    <border>
      <left style="medium">
        <color indexed="64"/>
      </left>
      <right/>
      <top style="thin">
        <color indexed="60"/>
      </top>
      <bottom style="medium">
        <color indexed="64"/>
      </bottom>
      <diagonal/>
    </border>
    <border>
      <left/>
      <right/>
      <top style="thin">
        <color indexed="60"/>
      </top>
      <bottom style="medium">
        <color indexed="64"/>
      </bottom>
      <diagonal/>
    </border>
    <border>
      <left style="thin">
        <color indexed="60"/>
      </left>
      <right/>
      <top style="thin">
        <color indexed="60"/>
      </top>
      <bottom style="medium">
        <color indexed="64"/>
      </bottom>
      <diagonal/>
    </border>
    <border>
      <left style="thin">
        <color indexed="60"/>
      </left>
      <right style="medium">
        <color indexed="64"/>
      </right>
      <top style="thin">
        <color indexed="60"/>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medium">
        <color rgb="FF0070C0"/>
      </right>
      <top/>
      <bottom/>
      <diagonal/>
    </border>
    <border>
      <left style="medium">
        <color rgb="FF0070C0"/>
      </left>
      <right/>
      <top/>
      <bottom/>
      <diagonal/>
    </border>
    <border>
      <left/>
      <right/>
      <top style="thin">
        <color indexed="64"/>
      </top>
      <bottom style="medium">
        <color rgb="FF4F81BD"/>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thin">
        <color theme="3" tint="-0.249977111117893"/>
      </bottom>
      <diagonal/>
    </border>
    <border>
      <left/>
      <right style="medium">
        <color rgb="FF0070C0"/>
      </right>
      <top/>
      <bottom style="thin">
        <color theme="8" tint="-0.249977111117893"/>
      </bottom>
      <diagonal/>
    </border>
    <border>
      <left/>
      <right/>
      <top/>
      <bottom style="thin">
        <color theme="8" tint="-0.249977111117893"/>
      </bottom>
      <diagonal/>
    </border>
    <border>
      <left/>
      <right style="thin">
        <color rgb="FF0070C0"/>
      </right>
      <top/>
      <bottom style="thin">
        <color theme="8" tint="-0.249977111117893"/>
      </bottom>
      <diagonal/>
    </border>
    <border>
      <left/>
      <right style="medium">
        <color rgb="FF0070C0"/>
      </right>
      <top/>
      <bottom style="thin">
        <color indexed="64"/>
      </bottom>
      <diagonal/>
    </border>
    <border>
      <left/>
      <right style="thin">
        <color rgb="FF0070C0"/>
      </right>
      <top/>
      <bottom style="thin">
        <color indexed="64"/>
      </bottom>
      <diagonal/>
    </border>
    <border>
      <left/>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top/>
      <bottom style="thin">
        <color theme="0" tint="-0.34998626667073579"/>
      </bottom>
      <diagonal/>
    </border>
    <border>
      <left style="thin">
        <color indexed="64"/>
      </left>
      <right style="thin">
        <color indexed="64"/>
      </right>
      <top style="thin">
        <color indexed="64"/>
      </top>
      <bottom style="medium">
        <color rgb="FF4F81BD"/>
      </bottom>
      <diagonal/>
    </border>
    <border>
      <left style="thin">
        <color indexed="64"/>
      </left>
      <right/>
      <top style="thin">
        <color indexed="64"/>
      </top>
      <bottom style="medium">
        <color rgb="FF4F81BD"/>
      </bottom>
      <diagonal/>
    </border>
    <border>
      <left/>
      <right style="thin">
        <color rgb="FF5A82CA"/>
      </right>
      <top/>
      <bottom/>
      <diagonal/>
    </border>
    <border>
      <left/>
      <right style="thin">
        <color rgb="FF5A82CA"/>
      </right>
      <top/>
      <bottom style="thin">
        <color theme="4"/>
      </bottom>
      <diagonal/>
    </border>
    <border>
      <left/>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thin">
        <color indexed="64"/>
      </left>
      <right/>
      <top style="thin">
        <color theme="0" tint="-0.34998626667073579"/>
      </top>
      <bottom style="medium">
        <color indexed="64"/>
      </bottom>
      <diagonal/>
    </border>
    <border>
      <left style="thin">
        <color indexed="64"/>
      </left>
      <right/>
      <top style="medium">
        <color indexed="64"/>
      </top>
      <bottom style="thin">
        <color theme="0" tint="-0.34998626667073579"/>
      </bottom>
      <diagonal/>
    </border>
    <border>
      <left/>
      <right/>
      <top/>
      <bottom style="thin">
        <color rgb="FF5B9BD5"/>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2">
    <xf numFmtId="0" fontId="0" fillId="0" borderId="0"/>
    <xf numFmtId="0" fontId="9" fillId="0" borderId="0"/>
    <xf numFmtId="0" fontId="7" fillId="0" borderId="0"/>
    <xf numFmtId="0" fontId="7" fillId="0" borderId="0"/>
    <xf numFmtId="0" fontId="6" fillId="0" borderId="0"/>
    <xf numFmtId="9" fontId="9" fillId="0" borderId="0" applyFont="0" applyFill="0" applyBorder="0" applyAlignment="0" applyProtection="0"/>
    <xf numFmtId="0" fontId="9" fillId="0" borderId="0"/>
    <xf numFmtId="164" fontId="9" fillId="0" borderId="0" applyFont="0" applyFill="0" applyBorder="0" applyAlignment="0" applyProtection="0"/>
    <xf numFmtId="0" fontId="5" fillId="0" borderId="0"/>
    <xf numFmtId="9" fontId="9" fillId="0" borderId="0" applyFont="0" applyFill="0" applyBorder="0" applyAlignment="0" applyProtection="0"/>
    <xf numFmtId="0" fontId="43" fillId="0" borderId="0"/>
    <xf numFmtId="0" fontId="5" fillId="0" borderId="0"/>
    <xf numFmtId="9" fontId="5" fillId="0" borderId="0" applyFont="0" applyFill="0" applyBorder="0" applyAlignment="0" applyProtection="0"/>
    <xf numFmtId="0" fontId="9" fillId="0" borderId="0"/>
    <xf numFmtId="9" fontId="9" fillId="0" borderId="0" applyFont="0" applyFill="0" applyBorder="0" applyAlignment="0" applyProtection="0"/>
    <xf numFmtId="0" fontId="4" fillId="0" borderId="0"/>
    <xf numFmtId="0" fontId="3" fillId="0" borderId="0"/>
    <xf numFmtId="0" fontId="2" fillId="0" borderId="0"/>
    <xf numFmtId="9" fontId="2" fillId="0" borderId="0" applyFont="0" applyFill="0" applyBorder="0" applyAlignment="0" applyProtection="0"/>
    <xf numFmtId="0" fontId="176" fillId="0" borderId="0" applyNumberFormat="0" applyFill="0" applyBorder="0" applyAlignment="0" applyProtection="0"/>
    <xf numFmtId="43" fontId="9" fillId="0" borderId="0" applyFont="0" applyFill="0" applyBorder="0" applyAlignment="0" applyProtection="0"/>
    <xf numFmtId="9" fontId="184" fillId="0" borderId="0" applyFont="0" applyFill="0" applyBorder="0" applyAlignment="0" applyProtection="0"/>
  </cellStyleXfs>
  <cellXfs count="1571">
    <xf numFmtId="0" fontId="0" fillId="0" borderId="0" xfId="0"/>
    <xf numFmtId="14" fontId="18" fillId="2" borderId="0" xfId="1" applyNumberFormat="1" applyFont="1" applyFill="1" applyAlignment="1">
      <alignment horizontal="left"/>
    </xf>
    <xf numFmtId="0" fontId="21" fillId="3" borderId="1" xfId="2" applyFont="1" applyFill="1" applyBorder="1" applyAlignment="1">
      <alignment horizontal="left"/>
    </xf>
    <xf numFmtId="0" fontId="22" fillId="3" borderId="1" xfId="2" applyFont="1" applyFill="1" applyBorder="1" applyAlignment="1">
      <alignment horizontal="left"/>
    </xf>
    <xf numFmtId="0" fontId="23" fillId="3" borderId="2" xfId="2" applyFont="1" applyFill="1" applyBorder="1" applyAlignment="1">
      <alignment horizontal="center"/>
    </xf>
    <xf numFmtId="14" fontId="21" fillId="3" borderId="5" xfId="2" applyNumberFormat="1" applyFont="1" applyFill="1" applyBorder="1" applyAlignment="1">
      <alignment horizontal="left"/>
    </xf>
    <xf numFmtId="14" fontId="22" fillId="3" borderId="5" xfId="2" applyNumberFormat="1" applyFont="1" applyFill="1" applyBorder="1" applyAlignment="1">
      <alignment horizontal="left"/>
    </xf>
    <xf numFmtId="14" fontId="23" fillId="3" borderId="6" xfId="2" applyNumberFormat="1" applyFont="1" applyFill="1" applyBorder="1" applyAlignment="1">
      <alignment horizontal="center"/>
    </xf>
    <xf numFmtId="0" fontId="22" fillId="3" borderId="7" xfId="2" applyFont="1" applyFill="1" applyBorder="1" applyAlignment="1">
      <alignment horizontal="center"/>
    </xf>
    <xf numFmtId="0" fontId="22" fillId="3" borderId="8" xfId="2" applyFont="1" applyFill="1" applyBorder="1" applyAlignment="1">
      <alignment horizontal="center"/>
    </xf>
    <xf numFmtId="17" fontId="24" fillId="4" borderId="9" xfId="2" quotePrefix="1" applyNumberFormat="1" applyFont="1" applyFill="1" applyBorder="1" applyAlignment="1">
      <alignment horizontal="left"/>
    </xf>
    <xf numFmtId="0" fontId="25" fillId="4" borderId="10" xfId="2" applyFont="1" applyFill="1" applyBorder="1"/>
    <xf numFmtId="0" fontId="23" fillId="4" borderId="10" xfId="2" applyFont="1" applyFill="1" applyBorder="1" applyAlignment="1">
      <alignment horizontal="center"/>
    </xf>
    <xf numFmtId="0" fontId="26" fillId="0" borderId="9" xfId="2" applyFont="1" applyBorder="1" applyAlignment="1">
      <alignment horizontal="left"/>
    </xf>
    <xf numFmtId="0" fontId="27" fillId="0" borderId="10" xfId="2" applyFont="1" applyBorder="1"/>
    <xf numFmtId="0" fontId="28" fillId="2" borderId="10" xfId="2" quotePrefix="1" applyFont="1" applyFill="1" applyBorder="1" applyAlignment="1">
      <alignment horizontal="left" wrapText="1"/>
    </xf>
    <xf numFmtId="16" fontId="26" fillId="0" borderId="9" xfId="2" quotePrefix="1" applyNumberFormat="1" applyFont="1" applyBorder="1" applyAlignment="1">
      <alignment horizontal="left"/>
    </xf>
    <xf numFmtId="0" fontId="28" fillId="2" borderId="10" xfId="2" quotePrefix="1" applyFont="1" applyFill="1" applyBorder="1" applyAlignment="1">
      <alignment horizontal="left"/>
    </xf>
    <xf numFmtId="0" fontId="26" fillId="2" borderId="9" xfId="2" applyFont="1" applyFill="1" applyBorder="1" applyAlignment="1">
      <alignment horizontal="left"/>
    </xf>
    <xf numFmtId="0" fontId="27" fillId="2" borderId="10" xfId="2" applyFont="1" applyFill="1" applyBorder="1"/>
    <xf numFmtId="0" fontId="13" fillId="2" borderId="10" xfId="2" applyFont="1" applyFill="1" applyBorder="1"/>
    <xf numFmtId="16" fontId="30" fillId="4" borderId="9" xfId="2" quotePrefix="1" applyNumberFormat="1" applyFont="1" applyFill="1" applyBorder="1" applyAlignment="1">
      <alignment horizontal="left"/>
    </xf>
    <xf numFmtId="0" fontId="31" fillId="4" borderId="10" xfId="2" applyFont="1" applyFill="1" applyBorder="1"/>
    <xf numFmtId="0" fontId="33" fillId="2" borderId="9" xfId="2" applyFont="1" applyFill="1" applyBorder="1" applyAlignment="1">
      <alignment horizontal="left"/>
    </xf>
    <xf numFmtId="0" fontId="11" fillId="2" borderId="10" xfId="2" applyFont="1" applyFill="1" applyBorder="1"/>
    <xf numFmtId="0" fontId="34" fillId="2" borderId="10" xfId="2" applyFont="1" applyFill="1" applyBorder="1" applyAlignment="1">
      <alignment wrapText="1"/>
    </xf>
    <xf numFmtId="0" fontId="33" fillId="2" borderId="10" xfId="2" applyFont="1" applyFill="1" applyBorder="1"/>
    <xf numFmtId="0" fontId="34" fillId="2" borderId="10" xfId="2" applyFont="1" applyFill="1" applyBorder="1"/>
    <xf numFmtId="0" fontId="33" fillId="0" borderId="9" xfId="2" applyFont="1" applyBorder="1" applyAlignment="1">
      <alignment horizontal="left"/>
    </xf>
    <xf numFmtId="0" fontId="33" fillId="0" borderId="10" xfId="2" applyFont="1" applyBorder="1"/>
    <xf numFmtId="0" fontId="34" fillId="0" borderId="10" xfId="2" applyFont="1" applyBorder="1"/>
    <xf numFmtId="0" fontId="11" fillId="0" borderId="10" xfId="2" applyFont="1" applyBorder="1"/>
    <xf numFmtId="16" fontId="11" fillId="0" borderId="10" xfId="2" applyNumberFormat="1" applyFont="1" applyBorder="1"/>
    <xf numFmtId="0" fontId="24" fillId="4" borderId="12" xfId="2" quotePrefix="1" applyFont="1" applyFill="1" applyBorder="1" applyAlignment="1">
      <alignment horizontal="left"/>
    </xf>
    <xf numFmtId="0" fontId="25" fillId="4" borderId="11" xfId="2" applyFont="1" applyFill="1" applyBorder="1"/>
    <xf numFmtId="0" fontId="35" fillId="4" borderId="11" xfId="2" applyFont="1" applyFill="1" applyBorder="1"/>
    <xf numFmtId="0" fontId="18" fillId="2" borderId="9" xfId="2" quotePrefix="1" applyFont="1" applyFill="1" applyBorder="1" applyAlignment="1">
      <alignment horizontal="left"/>
    </xf>
    <xf numFmtId="0" fontId="10" fillId="2" borderId="10" xfId="2" applyFont="1" applyFill="1" applyBorder="1"/>
    <xf numFmtId="0" fontId="18" fillId="2" borderId="9" xfId="2" applyFont="1" applyFill="1" applyBorder="1" applyAlignment="1">
      <alignment horizontal="left"/>
    </xf>
    <xf numFmtId="0" fontId="38" fillId="4" borderId="9" xfId="2" applyFont="1" applyFill="1" applyBorder="1" applyAlignment="1">
      <alignment horizontal="left"/>
    </xf>
    <xf numFmtId="0" fontId="39" fillId="4" borderId="10" xfId="2" applyFont="1" applyFill="1" applyBorder="1"/>
    <xf numFmtId="0" fontId="37" fillId="4" borderId="10" xfId="2" applyFont="1" applyFill="1" applyBorder="1"/>
    <xf numFmtId="0" fontId="38" fillId="4" borderId="9" xfId="2" quotePrefix="1" applyFont="1" applyFill="1" applyBorder="1" applyAlignment="1">
      <alignment horizontal="left"/>
    </xf>
    <xf numFmtId="0" fontId="42" fillId="4" borderId="10" xfId="2" applyFont="1" applyFill="1" applyBorder="1"/>
    <xf numFmtId="0" fontId="43" fillId="0" borderId="9" xfId="2" applyFont="1" applyBorder="1" applyAlignment="1">
      <alignment horizontal="left"/>
    </xf>
    <xf numFmtId="0" fontId="41" fillId="0" borderId="10" xfId="2" applyFont="1" applyBorder="1"/>
    <xf numFmtId="0" fontId="44" fillId="0" borderId="10" xfId="2" applyFont="1" applyBorder="1"/>
    <xf numFmtId="0" fontId="10" fillId="2" borderId="10" xfId="2" applyFont="1" applyFill="1" applyBorder="1" applyAlignment="1">
      <alignment wrapText="1"/>
    </xf>
    <xf numFmtId="0" fontId="12" fillId="0" borderId="10" xfId="2" applyFont="1" applyBorder="1"/>
    <xf numFmtId="0" fontId="28" fillId="0" borderId="10" xfId="2" applyFont="1" applyBorder="1"/>
    <xf numFmtId="0" fontId="21" fillId="4" borderId="9" xfId="2" applyFont="1" applyFill="1" applyBorder="1" applyAlignment="1">
      <alignment horizontal="left"/>
    </xf>
    <xf numFmtId="0" fontId="22" fillId="4" borderId="10" xfId="2" applyFont="1" applyFill="1" applyBorder="1"/>
    <xf numFmtId="0" fontId="23" fillId="4" borderId="10" xfId="2" applyFont="1" applyFill="1" applyBorder="1"/>
    <xf numFmtId="0" fontId="43" fillId="2" borderId="9" xfId="2" applyFont="1" applyFill="1" applyBorder="1" applyAlignment="1">
      <alignment horizontal="left"/>
    </xf>
    <xf numFmtId="0" fontId="12" fillId="2" borderId="10" xfId="2" applyFont="1" applyFill="1" applyBorder="1"/>
    <xf numFmtId="0" fontId="28" fillId="2" borderId="10" xfId="2" applyFont="1" applyFill="1" applyBorder="1" applyAlignment="1">
      <alignment wrapText="1"/>
    </xf>
    <xf numFmtId="0" fontId="21" fillId="4" borderId="9" xfId="2" quotePrefix="1" applyFont="1" applyFill="1" applyBorder="1" applyAlignment="1">
      <alignment horizontal="left"/>
    </xf>
    <xf numFmtId="0" fontId="18" fillId="0" borderId="9" xfId="2" applyFont="1" applyBorder="1" applyAlignment="1">
      <alignment horizontal="left"/>
    </xf>
    <xf numFmtId="0" fontId="13" fillId="0" borderId="10" xfId="2" applyFont="1" applyBorder="1"/>
    <xf numFmtId="0" fontId="46" fillId="0" borderId="9" xfId="2" applyFont="1" applyBorder="1" applyAlignment="1">
      <alignment horizontal="left"/>
    </xf>
    <xf numFmtId="0" fontId="36" fillId="0" borderId="10" xfId="2" applyFont="1" applyBorder="1" applyAlignment="1">
      <alignment wrapText="1"/>
    </xf>
    <xf numFmtId="0" fontId="10" fillId="0" borderId="10" xfId="2" applyFont="1" applyBorder="1"/>
    <xf numFmtId="0" fontId="24" fillId="4" borderId="9" xfId="2" applyFont="1" applyFill="1" applyBorder="1" applyAlignment="1">
      <alignment horizontal="left"/>
    </xf>
    <xf numFmtId="0" fontId="35" fillId="4" borderId="10" xfId="2" applyFont="1" applyFill="1" applyBorder="1"/>
    <xf numFmtId="0" fontId="24" fillId="2" borderId="9" xfId="2" applyFont="1" applyFill="1" applyBorder="1" applyAlignment="1">
      <alignment horizontal="left"/>
    </xf>
    <xf numFmtId="0" fontId="18" fillId="0" borderId="12" xfId="2" applyFont="1" applyBorder="1" applyAlignment="1">
      <alignment horizontal="left"/>
    </xf>
    <xf numFmtId="0" fontId="13" fillId="4" borderId="10" xfId="2" applyFont="1" applyFill="1" applyBorder="1"/>
    <xf numFmtId="0" fontId="24" fillId="2" borderId="12" xfId="2" applyFont="1" applyFill="1" applyBorder="1" applyAlignment="1">
      <alignment horizontal="left"/>
    </xf>
    <xf numFmtId="0" fontId="25" fillId="2" borderId="11" xfId="2" applyFont="1" applyFill="1" applyBorder="1"/>
    <xf numFmtId="0" fontId="35" fillId="2" borderId="11" xfId="2" applyFont="1" applyFill="1" applyBorder="1"/>
    <xf numFmtId="0" fontId="13" fillId="0" borderId="11" xfId="2" applyFont="1" applyBorder="1"/>
    <xf numFmtId="0" fontId="28" fillId="2" borderId="10" xfId="2" applyFont="1" applyFill="1" applyBorder="1"/>
    <xf numFmtId="0" fontId="18" fillId="2" borderId="12" xfId="2" applyFont="1" applyFill="1" applyBorder="1" applyAlignment="1">
      <alignment horizontal="left"/>
    </xf>
    <xf numFmtId="0" fontId="10" fillId="2" borderId="11" xfId="2" applyFont="1" applyFill="1" applyBorder="1"/>
    <xf numFmtId="0" fontId="35" fillId="2" borderId="10" xfId="2" applyFont="1" applyFill="1" applyBorder="1"/>
    <xf numFmtId="0" fontId="50" fillId="2" borderId="9" xfId="2" applyFont="1" applyFill="1" applyBorder="1" applyAlignment="1">
      <alignment horizontal="left"/>
    </xf>
    <xf numFmtId="0" fontId="12" fillId="2" borderId="10" xfId="3" applyFont="1" applyFill="1" applyBorder="1"/>
    <xf numFmtId="0" fontId="23" fillId="2" borderId="10" xfId="3" applyFont="1" applyFill="1" applyBorder="1"/>
    <xf numFmtId="20" fontId="12" fillId="2" borderId="10" xfId="3" applyNumberFormat="1" applyFont="1" applyFill="1" applyBorder="1" applyAlignment="1">
      <alignment horizontal="center"/>
    </xf>
    <xf numFmtId="0" fontId="52" fillId="2" borderId="9" xfId="2" applyFont="1" applyFill="1" applyBorder="1" applyAlignment="1">
      <alignment horizontal="left"/>
    </xf>
    <xf numFmtId="0" fontId="14" fillId="2" borderId="11" xfId="2" applyFont="1" applyFill="1" applyBorder="1"/>
    <xf numFmtId="0" fontId="53" fillId="2" borderId="10" xfId="2" applyFont="1" applyFill="1" applyBorder="1"/>
    <xf numFmtId="0" fontId="21" fillId="4" borderId="12" xfId="2" applyFont="1" applyFill="1" applyBorder="1" applyAlignment="1">
      <alignment horizontal="left"/>
    </xf>
    <xf numFmtId="0" fontId="22" fillId="4" borderId="11" xfId="2" applyFont="1" applyFill="1" applyBorder="1"/>
    <xf numFmtId="0" fontId="28" fillId="4" borderId="11" xfId="2" applyFont="1" applyFill="1" applyBorder="1"/>
    <xf numFmtId="0" fontId="54" fillId="2" borderId="12" xfId="2" applyFont="1" applyFill="1" applyBorder="1" applyAlignment="1">
      <alignment horizontal="left"/>
    </xf>
    <xf numFmtId="0" fontId="53" fillId="2" borderId="11" xfId="2" applyFont="1" applyFill="1" applyBorder="1"/>
    <xf numFmtId="0" fontId="56" fillId="2" borderId="12" xfId="2" applyFont="1" applyFill="1" applyBorder="1" applyAlignment="1">
      <alignment horizontal="left"/>
    </xf>
    <xf numFmtId="0" fontId="28" fillId="2" borderId="11" xfId="2" applyFont="1" applyFill="1" applyBorder="1"/>
    <xf numFmtId="0" fontId="29" fillId="2" borderId="0" xfId="0" applyFont="1" applyFill="1"/>
    <xf numFmtId="0" fontId="56" fillId="2" borderId="9" xfId="2" applyFont="1" applyFill="1" applyBorder="1" applyAlignment="1">
      <alignment horizontal="left"/>
    </xf>
    <xf numFmtId="0" fontId="24" fillId="4" borderId="9" xfId="2" quotePrefix="1" applyFont="1" applyFill="1" applyBorder="1" applyAlignment="1">
      <alignment horizontal="left"/>
    </xf>
    <xf numFmtId="0" fontId="13" fillId="4" borderId="10" xfId="2" applyFont="1" applyFill="1" applyBorder="1" applyAlignment="1">
      <alignment wrapText="1"/>
    </xf>
    <xf numFmtId="0" fontId="52" fillId="2" borderId="12" xfId="2" applyFont="1" applyFill="1" applyBorder="1" applyAlignment="1">
      <alignment horizontal="left"/>
    </xf>
    <xf numFmtId="0" fontId="57" fillId="2" borderId="10" xfId="2" applyFont="1" applyFill="1" applyBorder="1"/>
    <xf numFmtId="0" fontId="29" fillId="2" borderId="9" xfId="2" applyFont="1" applyFill="1" applyBorder="1" applyAlignment="1">
      <alignment horizontal="left"/>
    </xf>
    <xf numFmtId="0" fontId="24" fillId="0" borderId="9" xfId="2" applyFont="1" applyBorder="1" applyAlignment="1">
      <alignment horizontal="left"/>
    </xf>
    <xf numFmtId="0" fontId="25" fillId="0" borderId="10" xfId="2" applyFont="1" applyBorder="1"/>
    <xf numFmtId="0" fontId="59" fillId="2" borderId="9" xfId="2" applyFont="1" applyFill="1" applyBorder="1" applyAlignment="1">
      <alignment horizontal="left"/>
    </xf>
    <xf numFmtId="0" fontId="45" fillId="2" borderId="10" xfId="2" applyFont="1" applyFill="1" applyBorder="1"/>
    <xf numFmtId="0" fontId="60" fillId="2" borderId="10" xfId="2" applyFont="1" applyFill="1" applyBorder="1" applyAlignment="1">
      <alignment wrapText="1"/>
    </xf>
    <xf numFmtId="0" fontId="20" fillId="4" borderId="9" xfId="2" applyFont="1" applyFill="1" applyBorder="1" applyAlignment="1">
      <alignment horizontal="left"/>
    </xf>
    <xf numFmtId="0" fontId="20" fillId="0" borderId="9" xfId="2" applyFont="1" applyBorder="1" applyAlignment="1">
      <alignment horizontal="left"/>
    </xf>
    <xf numFmtId="0" fontId="19" fillId="2" borderId="10" xfId="2" applyFont="1" applyFill="1" applyBorder="1"/>
    <xf numFmtId="0" fontId="8" fillId="0" borderId="9" xfId="2" applyFont="1" applyBorder="1" applyAlignment="1">
      <alignment horizontal="left"/>
    </xf>
    <xf numFmtId="0" fontId="58" fillId="2" borderId="10" xfId="2" applyFont="1" applyFill="1" applyBorder="1"/>
    <xf numFmtId="0" fontId="62" fillId="0" borderId="9" xfId="2" applyFont="1" applyBorder="1" applyAlignment="1">
      <alignment horizontal="left"/>
    </xf>
    <xf numFmtId="0" fontId="18" fillId="2" borderId="9" xfId="3" applyFont="1" applyFill="1" applyBorder="1" applyAlignment="1">
      <alignment horizontal="left"/>
    </xf>
    <xf numFmtId="0" fontId="25" fillId="2" borderId="10" xfId="3" applyFont="1" applyFill="1" applyBorder="1"/>
    <xf numFmtId="0" fontId="21" fillId="2" borderId="9" xfId="2" applyFont="1" applyFill="1" applyBorder="1" applyAlignment="1">
      <alignment horizontal="left" wrapText="1"/>
    </xf>
    <xf numFmtId="0" fontId="22" fillId="2" borderId="10" xfId="2" applyFont="1" applyFill="1" applyBorder="1" applyAlignment="1">
      <alignment wrapText="1"/>
    </xf>
    <xf numFmtId="0" fontId="21" fillId="5" borderId="9" xfId="2" applyFont="1" applyFill="1" applyBorder="1" applyAlignment="1">
      <alignment horizontal="left"/>
    </xf>
    <xf numFmtId="0" fontId="18" fillId="5" borderId="9" xfId="2" applyFont="1" applyFill="1" applyBorder="1" applyAlignment="1">
      <alignment horizontal="left" wrapText="1"/>
    </xf>
    <xf numFmtId="0" fontId="21" fillId="5" borderId="9" xfId="2" applyFont="1" applyFill="1" applyBorder="1" applyAlignment="1">
      <alignment horizontal="left" wrapText="1"/>
    </xf>
    <xf numFmtId="0" fontId="18" fillId="5" borderId="9" xfId="2" applyFont="1" applyFill="1" applyBorder="1" applyAlignment="1">
      <alignment horizontal="left"/>
    </xf>
    <xf numFmtId="0" fontId="18" fillId="2" borderId="10" xfId="2" applyFont="1" applyFill="1" applyBorder="1"/>
    <xf numFmtId="0" fontId="43" fillId="2" borderId="10" xfId="2" applyFont="1" applyFill="1" applyBorder="1"/>
    <xf numFmtId="0" fontId="28" fillId="4" borderId="10" xfId="2" applyFont="1" applyFill="1" applyBorder="1"/>
    <xf numFmtId="0" fontId="8" fillId="2" borderId="9" xfId="2" applyFont="1" applyFill="1" applyBorder="1" applyAlignment="1">
      <alignment horizontal="left"/>
    </xf>
    <xf numFmtId="0" fontId="61" fillId="2" borderId="10" xfId="2" applyFont="1" applyFill="1" applyBorder="1"/>
    <xf numFmtId="0" fontId="63" fillId="2" borderId="9" xfId="2" applyFont="1" applyFill="1" applyBorder="1" applyAlignment="1">
      <alignment horizontal="left"/>
    </xf>
    <xf numFmtId="0" fontId="64" fillId="2" borderId="10" xfId="2" applyFont="1" applyFill="1" applyBorder="1"/>
    <xf numFmtId="0" fontId="65" fillId="2" borderId="10" xfId="2" applyFont="1" applyFill="1" applyBorder="1"/>
    <xf numFmtId="0" fontId="20" fillId="2" borderId="9" xfId="2" applyFont="1" applyFill="1" applyBorder="1" applyAlignment="1">
      <alignment horizontal="left"/>
    </xf>
    <xf numFmtId="0" fontId="18" fillId="2" borderId="0" xfId="0" applyFont="1" applyFill="1"/>
    <xf numFmtId="0" fontId="25" fillId="2" borderId="10" xfId="2" applyFont="1" applyFill="1" applyBorder="1"/>
    <xf numFmtId="0" fontId="66" fillId="2" borderId="9" xfId="2" applyFont="1" applyFill="1" applyBorder="1" applyAlignment="1">
      <alignment horizontal="left"/>
    </xf>
    <xf numFmtId="0" fontId="67" fillId="2" borderId="10" xfId="2" applyFont="1" applyFill="1" applyBorder="1"/>
    <xf numFmtId="0" fontId="68" fillId="2" borderId="10" xfId="2" applyFont="1" applyFill="1" applyBorder="1"/>
    <xf numFmtId="0" fontId="59" fillId="4" borderId="9" xfId="2" applyFont="1" applyFill="1" applyBorder="1" applyAlignment="1">
      <alignment horizontal="left"/>
    </xf>
    <xf numFmtId="0" fontId="60" fillId="4" borderId="10" xfId="2" applyFont="1" applyFill="1" applyBorder="1"/>
    <xf numFmtId="0" fontId="27" fillId="0" borderId="10" xfId="2" applyFont="1" applyBorder="1" applyAlignment="1">
      <alignment wrapText="1"/>
    </xf>
    <xf numFmtId="0" fontId="62" fillId="2" borderId="9" xfId="2" applyFont="1" applyFill="1" applyBorder="1" applyAlignment="1">
      <alignment horizontal="left"/>
    </xf>
    <xf numFmtId="0" fontId="24" fillId="4" borderId="13" xfId="2" applyFont="1" applyFill="1" applyBorder="1" applyAlignment="1">
      <alignment horizontal="left"/>
    </xf>
    <xf numFmtId="0" fontId="25" fillId="4" borderId="14" xfId="2" applyFont="1" applyFill="1" applyBorder="1"/>
    <xf numFmtId="0" fontId="13" fillId="4" borderId="14" xfId="2" applyFont="1" applyFill="1" applyBorder="1"/>
    <xf numFmtId="0" fontId="43" fillId="2" borderId="10" xfId="2" applyFont="1" applyFill="1" applyBorder="1" applyAlignment="1">
      <alignment horizontal="left"/>
    </xf>
    <xf numFmtId="0" fontId="18" fillId="2" borderId="11" xfId="2" applyFont="1" applyFill="1" applyBorder="1" applyAlignment="1">
      <alignment horizontal="left"/>
    </xf>
    <xf numFmtId="0" fontId="18" fillId="2" borderId="10" xfId="2" applyFont="1" applyFill="1" applyBorder="1" applyAlignment="1">
      <alignment horizontal="left"/>
    </xf>
    <xf numFmtId="0" fontId="13" fillId="0" borderId="0" xfId="0" applyFont="1"/>
    <xf numFmtId="0" fontId="21" fillId="3" borderId="1" xfId="3" applyFont="1" applyFill="1" applyBorder="1" applyAlignment="1">
      <alignment horizontal="left"/>
    </xf>
    <xf numFmtId="0" fontId="22" fillId="3" borderId="2" xfId="3" applyFont="1" applyFill="1" applyBorder="1" applyAlignment="1">
      <alignment horizontal="left"/>
    </xf>
    <xf numFmtId="0" fontId="21" fillId="4" borderId="9" xfId="3" quotePrefix="1" applyFont="1" applyFill="1" applyBorder="1" applyAlignment="1">
      <alignment horizontal="left"/>
    </xf>
    <xf numFmtId="0" fontId="22" fillId="4" borderId="10" xfId="3" applyFont="1" applyFill="1" applyBorder="1"/>
    <xf numFmtId="20" fontId="12" fillId="4" borderId="10" xfId="3" quotePrefix="1" applyNumberFormat="1" applyFont="1" applyFill="1" applyBorder="1" applyAlignment="1">
      <alignment horizontal="center"/>
    </xf>
    <xf numFmtId="0" fontId="24" fillId="2" borderId="12" xfId="3" applyFont="1" applyFill="1" applyBorder="1" applyAlignment="1">
      <alignment horizontal="left"/>
    </xf>
    <xf numFmtId="0" fontId="10" fillId="2" borderId="11" xfId="3" applyFont="1" applyFill="1" applyBorder="1"/>
    <xf numFmtId="20" fontId="10" fillId="2" borderId="11" xfId="3" applyNumberFormat="1" applyFont="1" applyFill="1" applyBorder="1" applyAlignment="1">
      <alignment horizontal="center"/>
    </xf>
    <xf numFmtId="0" fontId="10" fillId="2" borderId="10" xfId="3" applyFont="1" applyFill="1" applyBorder="1"/>
    <xf numFmtId="20" fontId="10" fillId="0" borderId="10" xfId="3" applyNumberFormat="1" applyFont="1" applyBorder="1" applyAlignment="1">
      <alignment horizontal="center"/>
    </xf>
    <xf numFmtId="0" fontId="43" fillId="2" borderId="9" xfId="3" applyFont="1" applyFill="1" applyBorder="1" applyAlignment="1">
      <alignment horizontal="left"/>
    </xf>
    <xf numFmtId="20" fontId="22" fillId="4" borderId="10" xfId="3" applyNumberFormat="1" applyFont="1" applyFill="1" applyBorder="1" applyAlignment="1">
      <alignment horizontal="center"/>
    </xf>
    <xf numFmtId="20" fontId="10" fillId="2" borderId="10" xfId="3" applyNumberFormat="1" applyFont="1" applyFill="1" applyBorder="1" applyAlignment="1">
      <alignment horizontal="center"/>
    </xf>
    <xf numFmtId="0" fontId="18" fillId="2" borderId="12" xfId="3" applyFont="1" applyFill="1" applyBorder="1" applyAlignment="1">
      <alignment horizontal="left"/>
    </xf>
    <xf numFmtId="0" fontId="21" fillId="2" borderId="9" xfId="3" quotePrefix="1" applyFont="1" applyFill="1" applyBorder="1" applyAlignment="1">
      <alignment horizontal="left"/>
    </xf>
    <xf numFmtId="20" fontId="22" fillId="2" borderId="10" xfId="3" applyNumberFormat="1" applyFont="1" applyFill="1" applyBorder="1" applyAlignment="1">
      <alignment horizontal="center"/>
    </xf>
    <xf numFmtId="0" fontId="10" fillId="2" borderId="10" xfId="3" applyFont="1" applyFill="1" applyBorder="1" applyAlignment="1">
      <alignment horizontal="center"/>
    </xf>
    <xf numFmtId="0" fontId="21" fillId="4" borderId="12" xfId="3" applyFont="1" applyFill="1" applyBorder="1" applyAlignment="1">
      <alignment horizontal="left"/>
    </xf>
    <xf numFmtId="0" fontId="24" fillId="2" borderId="9" xfId="3" quotePrefix="1" applyFont="1" applyFill="1" applyBorder="1" applyAlignment="1">
      <alignment horizontal="left"/>
    </xf>
    <xf numFmtId="20" fontId="15" fillId="2" borderId="10" xfId="3" applyNumberFormat="1" applyFont="1" applyFill="1" applyBorder="1" applyAlignment="1">
      <alignment horizontal="center"/>
    </xf>
    <xf numFmtId="0" fontId="25" fillId="4" borderId="10" xfId="3" applyFont="1" applyFill="1" applyBorder="1"/>
    <xf numFmtId="0" fontId="10" fillId="4" borderId="10" xfId="3" quotePrefix="1" applyFont="1" applyFill="1" applyBorder="1" applyAlignment="1">
      <alignment horizontal="center"/>
    </xf>
    <xf numFmtId="0" fontId="24" fillId="4" borderId="9" xfId="3" applyFont="1" applyFill="1" applyBorder="1" applyAlignment="1">
      <alignment horizontal="left"/>
    </xf>
    <xf numFmtId="0" fontId="24" fillId="2" borderId="9" xfId="3" applyFont="1" applyFill="1" applyBorder="1" applyAlignment="1">
      <alignment horizontal="left"/>
    </xf>
    <xf numFmtId="0" fontId="43" fillId="2" borderId="9" xfId="3" applyFont="1" applyFill="1" applyBorder="1" applyAlignment="1">
      <alignment horizontal="left" wrapText="1"/>
    </xf>
    <xf numFmtId="20" fontId="10" fillId="4" borderId="10" xfId="3" applyNumberFormat="1" applyFont="1" applyFill="1" applyBorder="1" applyAlignment="1">
      <alignment horizontal="center"/>
    </xf>
    <xf numFmtId="0" fontId="18" fillId="2" borderId="10" xfId="3" applyFont="1" applyFill="1" applyBorder="1"/>
    <xf numFmtId="0" fontId="25" fillId="4" borderId="10" xfId="3" applyFont="1" applyFill="1" applyBorder="1" applyAlignment="1">
      <alignment horizontal="center"/>
    </xf>
    <xf numFmtId="0" fontId="22" fillId="3" borderId="17" xfId="3" applyFont="1" applyFill="1" applyBorder="1" applyAlignment="1">
      <alignment horizontal="center"/>
    </xf>
    <xf numFmtId="0" fontId="22" fillId="3" borderId="18" xfId="3" applyFont="1" applyFill="1" applyBorder="1" applyAlignment="1">
      <alignment horizontal="center"/>
    </xf>
    <xf numFmtId="20" fontId="25" fillId="2" borderId="10" xfId="3" applyNumberFormat="1" applyFont="1" applyFill="1" applyBorder="1" applyAlignment="1">
      <alignment horizontal="center"/>
    </xf>
    <xf numFmtId="0" fontId="18" fillId="2" borderId="0" xfId="1" applyFont="1" applyFill="1"/>
    <xf numFmtId="0" fontId="24" fillId="2" borderId="0" xfId="1" applyFont="1" applyFill="1" applyAlignment="1">
      <alignment horizontal="left"/>
    </xf>
    <xf numFmtId="16" fontId="22" fillId="3" borderId="1" xfId="3" applyNumberFormat="1" applyFont="1" applyFill="1" applyBorder="1" applyAlignment="1">
      <alignment horizontal="left"/>
    </xf>
    <xf numFmtId="0" fontId="18" fillId="0" borderId="0" xfId="0" applyFont="1"/>
    <xf numFmtId="0" fontId="71" fillId="0" borderId="0" xfId="0" applyFont="1"/>
    <xf numFmtId="0" fontId="18" fillId="0" borderId="11" xfId="0" applyFont="1" applyBorder="1"/>
    <xf numFmtId="0" fontId="29" fillId="0" borderId="0" xfId="0" applyFont="1"/>
    <xf numFmtId="0" fontId="73" fillId="0" borderId="0" xfId="0" applyFont="1"/>
    <xf numFmtId="0" fontId="8" fillId="0" borderId="0" xfId="0" applyFont="1"/>
    <xf numFmtId="0" fontId="74" fillId="2" borderId="0" xfId="1" applyFont="1" applyFill="1" applyAlignment="1">
      <alignment horizontal="left"/>
    </xf>
    <xf numFmtId="14" fontId="71" fillId="2" borderId="0" xfId="1" applyNumberFormat="1" applyFont="1" applyFill="1" applyAlignment="1">
      <alignment horizontal="left"/>
    </xf>
    <xf numFmtId="0" fontId="18" fillId="4" borderId="9" xfId="2" applyFont="1" applyFill="1" applyBorder="1" applyAlignment="1">
      <alignment horizontal="left"/>
    </xf>
    <xf numFmtId="0" fontId="18" fillId="0" borderId="11" xfId="0" applyFont="1" applyBorder="1" applyAlignment="1">
      <alignment horizontal="center"/>
    </xf>
    <xf numFmtId="0" fontId="18" fillId="4" borderId="11" xfId="0" applyFont="1" applyFill="1" applyBorder="1" applyAlignment="1">
      <alignment horizontal="center"/>
    </xf>
    <xf numFmtId="0" fontId="24" fillId="4" borderId="11" xfId="0" applyFont="1" applyFill="1" applyBorder="1" applyAlignment="1">
      <alignment horizontal="center"/>
    </xf>
    <xf numFmtId="0" fontId="18" fillId="0" borderId="0" xfId="0" applyFont="1" applyAlignment="1">
      <alignment horizontal="center"/>
    </xf>
    <xf numFmtId="0" fontId="29" fillId="0" borderId="11" xfId="0" applyFont="1" applyBorder="1" applyAlignment="1">
      <alignment horizontal="center"/>
    </xf>
    <xf numFmtId="0" fontId="18" fillId="2" borderId="11" xfId="0" applyFont="1" applyFill="1" applyBorder="1" applyAlignment="1">
      <alignment horizontal="center"/>
    </xf>
    <xf numFmtId="0" fontId="21" fillId="2" borderId="9" xfId="2" quotePrefix="1" applyFont="1" applyFill="1" applyBorder="1" applyAlignment="1">
      <alignment horizontal="left"/>
    </xf>
    <xf numFmtId="0" fontId="24" fillId="0" borderId="11" xfId="0" applyFont="1" applyBorder="1" applyAlignment="1">
      <alignment horizontal="center"/>
    </xf>
    <xf numFmtId="0" fontId="29" fillId="4" borderId="11" xfId="0" applyFont="1" applyFill="1" applyBorder="1" applyAlignment="1">
      <alignment horizontal="center"/>
    </xf>
    <xf numFmtId="0" fontId="8" fillId="0" borderId="11" xfId="0" applyFont="1" applyBorder="1" applyAlignment="1">
      <alignment horizontal="center"/>
    </xf>
    <xf numFmtId="0" fontId="48" fillId="3" borderId="1" xfId="2" applyFont="1" applyFill="1" applyBorder="1" applyAlignment="1">
      <alignment horizontal="left"/>
    </xf>
    <xf numFmtId="14" fontId="75" fillId="3" borderId="5" xfId="2" applyNumberFormat="1" applyFont="1" applyFill="1" applyBorder="1" applyAlignment="1">
      <alignment horizontal="left"/>
    </xf>
    <xf numFmtId="0" fontId="75" fillId="0" borderId="0" xfId="0" applyFont="1"/>
    <xf numFmtId="0" fontId="33" fillId="0" borderId="0" xfId="0" applyFont="1"/>
    <xf numFmtId="0" fontId="22" fillId="3" borderId="20" xfId="2" applyFont="1" applyFill="1" applyBorder="1" applyAlignment="1">
      <alignment horizontal="center"/>
    </xf>
    <xf numFmtId="0" fontId="29" fillId="0" borderId="0" xfId="0" applyFont="1" applyAlignment="1">
      <alignment horizontal="center"/>
    </xf>
    <xf numFmtId="0" fontId="18" fillId="4" borderId="21" xfId="0" applyFont="1" applyFill="1" applyBorder="1" applyAlignment="1">
      <alignment horizontal="center"/>
    </xf>
    <xf numFmtId="0" fontId="18" fillId="0" borderId="17" xfId="0" applyFont="1" applyBorder="1" applyAlignment="1">
      <alignment horizontal="center"/>
    </xf>
    <xf numFmtId="0" fontId="18" fillId="4" borderId="17" xfId="0" applyFont="1" applyFill="1" applyBorder="1" applyAlignment="1">
      <alignment horizontal="center"/>
    </xf>
    <xf numFmtId="0" fontId="33" fillId="0" borderId="11" xfId="0" applyFont="1" applyBorder="1" applyAlignment="1">
      <alignment horizontal="center"/>
    </xf>
    <xf numFmtId="0" fontId="72" fillId="0" borderId="11" xfId="0" applyFont="1" applyBorder="1" applyAlignment="1">
      <alignment horizontal="center"/>
    </xf>
    <xf numFmtId="0" fontId="73" fillId="0" borderId="11" xfId="0" applyFont="1" applyBorder="1" applyAlignment="1">
      <alignment horizontal="center"/>
    </xf>
    <xf numFmtId="0" fontId="73" fillId="0" borderId="17" xfId="0" applyFont="1" applyBorder="1" applyAlignment="1">
      <alignment horizontal="center"/>
    </xf>
    <xf numFmtId="0" fontId="8" fillId="0" borderId="17" xfId="0" applyFont="1" applyBorder="1" applyAlignment="1">
      <alignment horizontal="center"/>
    </xf>
    <xf numFmtId="0" fontId="29" fillId="0" borderId="17"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left"/>
    </xf>
    <xf numFmtId="0" fontId="72" fillId="0" borderId="17" xfId="0" applyFont="1" applyBorder="1" applyAlignment="1">
      <alignment horizontal="center"/>
    </xf>
    <xf numFmtId="0" fontId="76" fillId="0" borderId="0" xfId="0" applyFont="1"/>
    <xf numFmtId="0" fontId="33" fillId="0" borderId="11" xfId="0" quotePrefix="1" applyFont="1" applyBorder="1" applyAlignment="1">
      <alignment horizontal="center"/>
    </xf>
    <xf numFmtId="0" fontId="18" fillId="5" borderId="11" xfId="0" applyFont="1" applyFill="1" applyBorder="1" applyAlignment="1">
      <alignment horizontal="center"/>
    </xf>
    <xf numFmtId="0" fontId="18" fillId="5" borderId="17" xfId="0" applyFont="1" applyFill="1" applyBorder="1" applyAlignment="1">
      <alignment horizontal="center"/>
    </xf>
    <xf numFmtId="0" fontId="29" fillId="5" borderId="0" xfId="0" applyFont="1" applyFill="1"/>
    <xf numFmtId="0" fontId="29" fillId="2" borderId="11" xfId="0" applyFont="1" applyFill="1" applyBorder="1" applyAlignment="1">
      <alignment horizontal="center"/>
    </xf>
    <xf numFmtId="0" fontId="18" fillId="2" borderId="17" xfId="0" applyFont="1" applyFill="1" applyBorder="1" applyAlignment="1">
      <alignment horizontal="center"/>
    </xf>
    <xf numFmtId="16" fontId="18" fillId="2" borderId="11" xfId="0" quotePrefix="1" applyNumberFormat="1" applyFont="1" applyFill="1" applyBorder="1" applyAlignment="1">
      <alignment horizontal="center"/>
    </xf>
    <xf numFmtId="0" fontId="18" fillId="2" borderId="11" xfId="0" quotePrefix="1" applyFont="1" applyFill="1" applyBorder="1" applyAlignment="1">
      <alignment horizontal="center"/>
    </xf>
    <xf numFmtId="0" fontId="24" fillId="2" borderId="23" xfId="3" applyFont="1" applyFill="1" applyBorder="1" applyAlignment="1">
      <alignment horizontal="left"/>
    </xf>
    <xf numFmtId="0" fontId="25" fillId="2" borderId="10" xfId="3" applyFont="1" applyFill="1" applyBorder="1" applyAlignment="1">
      <alignment horizontal="center"/>
    </xf>
    <xf numFmtId="0" fontId="8" fillId="2" borderId="0" xfId="0" applyFont="1" applyFill="1"/>
    <xf numFmtId="0" fontId="22" fillId="4" borderId="10" xfId="3" applyFont="1" applyFill="1" applyBorder="1" applyAlignment="1">
      <alignment wrapText="1"/>
    </xf>
    <xf numFmtId="0" fontId="22" fillId="2" borderId="10" xfId="3" applyFont="1" applyFill="1" applyBorder="1" applyAlignment="1">
      <alignment wrapText="1"/>
    </xf>
    <xf numFmtId="0" fontId="24" fillId="2" borderId="0" xfId="1" applyFont="1" applyFill="1"/>
    <xf numFmtId="0" fontId="29" fillId="2" borderId="0" xfId="1" applyFont="1" applyFill="1" applyAlignment="1">
      <alignment horizontal="left"/>
    </xf>
    <xf numFmtId="0" fontId="29" fillId="2" borderId="0" xfId="1" applyFont="1" applyFill="1"/>
    <xf numFmtId="0" fontId="71" fillId="4" borderId="0" xfId="1" applyFont="1" applyFill="1"/>
    <xf numFmtId="0" fontId="9" fillId="4" borderId="0" xfId="1" applyFill="1"/>
    <xf numFmtId="0" fontId="18" fillId="4" borderId="0" xfId="1" applyFont="1" applyFill="1"/>
    <xf numFmtId="0" fontId="29" fillId="4" borderId="0" xfId="1" applyFont="1" applyFill="1" applyAlignment="1">
      <alignment horizontal="left"/>
    </xf>
    <xf numFmtId="0" fontId="71" fillId="7" borderId="0" xfId="1" applyFont="1" applyFill="1"/>
    <xf numFmtId="0" fontId="9" fillId="7" borderId="0" xfId="1" applyFill="1"/>
    <xf numFmtId="0" fontId="18" fillId="7" borderId="0" xfId="1" applyFont="1" applyFill="1"/>
    <xf numFmtId="0" fontId="29" fillId="7" borderId="0" xfId="1" applyFont="1" applyFill="1" applyAlignment="1">
      <alignment horizontal="left"/>
    </xf>
    <xf numFmtId="0" fontId="71" fillId="2" borderId="0" xfId="1" applyFont="1" applyFill="1"/>
    <xf numFmtId="0" fontId="9" fillId="2" borderId="0" xfId="1" applyFill="1"/>
    <xf numFmtId="0" fontId="20" fillId="2" borderId="0" xfId="1" applyFont="1" applyFill="1"/>
    <xf numFmtId="0" fontId="63" fillId="2" borderId="0" xfId="1" applyFont="1" applyFill="1"/>
    <xf numFmtId="0" fontId="9" fillId="0" borderId="0" xfId="1"/>
    <xf numFmtId="0" fontId="81" fillId="2" borderId="0" xfId="1" applyFont="1" applyFill="1"/>
    <xf numFmtId="0" fontId="82" fillId="2" borderId="0" xfId="1" applyFont="1" applyFill="1"/>
    <xf numFmtId="0" fontId="71" fillId="2" borderId="0" xfId="1" applyFont="1" applyFill="1" applyAlignment="1">
      <alignment horizontal="right"/>
    </xf>
    <xf numFmtId="0" fontId="10" fillId="2" borderId="0" xfId="1" applyFont="1" applyFill="1"/>
    <xf numFmtId="0" fontId="83" fillId="2" borderId="0" xfId="1" applyFont="1" applyFill="1"/>
    <xf numFmtId="14" fontId="10" fillId="2" borderId="0" xfId="1" applyNumberFormat="1" applyFont="1" applyFill="1" applyAlignment="1">
      <alignment horizontal="right"/>
    </xf>
    <xf numFmtId="0" fontId="71" fillId="2" borderId="0" xfId="1" quotePrefix="1" applyFont="1" applyFill="1"/>
    <xf numFmtId="0" fontId="51" fillId="2" borderId="0" xfId="1" applyFont="1" applyFill="1"/>
    <xf numFmtId="0" fontId="85" fillId="2" borderId="0" xfId="1" applyFont="1" applyFill="1"/>
    <xf numFmtId="0" fontId="9" fillId="2" borderId="0" xfId="1" quotePrefix="1" applyFill="1"/>
    <xf numFmtId="0" fontId="9" fillId="2" borderId="0" xfId="1" applyFill="1" applyAlignment="1">
      <alignment horizontal="right"/>
    </xf>
    <xf numFmtId="0" fontId="15" fillId="2" borderId="0" xfId="1" applyFont="1" applyFill="1"/>
    <xf numFmtId="0" fontId="9" fillId="2" borderId="0" xfId="1" quotePrefix="1" applyFill="1" applyAlignment="1">
      <alignment horizontal="right"/>
    </xf>
    <xf numFmtId="0" fontId="87" fillId="2" borderId="0" xfId="1" applyFont="1" applyFill="1"/>
    <xf numFmtId="0" fontId="25" fillId="2" borderId="0" xfId="1" applyFont="1" applyFill="1"/>
    <xf numFmtId="0" fontId="88" fillId="2" borderId="0" xfId="1" applyFont="1" applyFill="1"/>
    <xf numFmtId="0" fontId="89" fillId="2" borderId="0" xfId="1" applyFont="1" applyFill="1"/>
    <xf numFmtId="0" fontId="19" fillId="2" borderId="0" xfId="1" applyFont="1" applyFill="1"/>
    <xf numFmtId="0" fontId="90" fillId="2" borderId="0" xfId="1" applyFont="1" applyFill="1"/>
    <xf numFmtId="0" fontId="86" fillId="2" borderId="0" xfId="1" applyFont="1" applyFill="1"/>
    <xf numFmtId="14" fontId="18" fillId="2" borderId="0" xfId="1" applyNumberFormat="1" applyFont="1" applyFill="1" applyAlignment="1">
      <alignment horizontal="right"/>
    </xf>
    <xf numFmtId="3" fontId="9" fillId="2" borderId="0" xfId="1" applyNumberFormat="1" applyFill="1"/>
    <xf numFmtId="0" fontId="91" fillId="2" borderId="0" xfId="1" applyFont="1" applyFill="1"/>
    <xf numFmtId="0" fontId="24" fillId="2" borderId="0" xfId="1" applyFont="1" applyFill="1" applyAlignment="1">
      <alignment horizontal="right"/>
    </xf>
    <xf numFmtId="14" fontId="18" fillId="2" borderId="0" xfId="1" applyNumberFormat="1" applyFont="1" applyFill="1"/>
    <xf numFmtId="0" fontId="18" fillId="2" borderId="0" xfId="1" applyFont="1" applyFill="1" applyAlignment="1">
      <alignment horizontal="left" readingOrder="1"/>
    </xf>
    <xf numFmtId="0" fontId="92" fillId="2" borderId="0" xfId="1" applyFont="1" applyFill="1"/>
    <xf numFmtId="0" fontId="56" fillId="2" borderId="0" xfId="1" applyFont="1" applyFill="1" applyAlignment="1">
      <alignment horizontal="right"/>
    </xf>
    <xf numFmtId="0" fontId="24" fillId="3" borderId="0" xfId="1" applyFont="1" applyFill="1"/>
    <xf numFmtId="0" fontId="18" fillId="3" borderId="0" xfId="1" applyFont="1" applyFill="1"/>
    <xf numFmtId="0" fontId="56" fillId="2" borderId="0" xfId="1" applyFont="1" applyFill="1"/>
    <xf numFmtId="0" fontId="24" fillId="4" borderId="0" xfId="1" applyFont="1" applyFill="1"/>
    <xf numFmtId="0" fontId="18" fillId="4" borderId="25" xfId="1" applyFont="1" applyFill="1" applyBorder="1"/>
    <xf numFmtId="0" fontId="18" fillId="4" borderId="0" xfId="1" quotePrefix="1" applyFont="1" applyFill="1"/>
    <xf numFmtId="0" fontId="43" fillId="4" borderId="0" xfId="1" applyFont="1" applyFill="1" applyAlignment="1">
      <alignment horizontal="left"/>
    </xf>
    <xf numFmtId="0" fontId="43" fillId="2" borderId="0" xfId="1" applyFont="1" applyFill="1" applyAlignment="1">
      <alignment horizontal="left"/>
    </xf>
    <xf numFmtId="0" fontId="10" fillId="2" borderId="0" xfId="6" applyFont="1" applyFill="1" applyAlignment="1">
      <alignment vertical="center" wrapText="1"/>
    </xf>
    <xf numFmtId="0" fontId="18" fillId="2" borderId="0" xfId="6" applyFont="1" applyFill="1" applyAlignment="1">
      <alignment vertical="center" wrapText="1"/>
    </xf>
    <xf numFmtId="0" fontId="24" fillId="2" borderId="0" xfId="6" applyFont="1" applyFill="1" applyAlignment="1">
      <alignment vertical="center" wrapText="1"/>
    </xf>
    <xf numFmtId="0" fontId="93" fillId="2" borderId="0" xfId="6" applyFont="1" applyFill="1" applyAlignment="1">
      <alignment horizontal="center" vertical="center"/>
    </xf>
    <xf numFmtId="0" fontId="24" fillId="2" borderId="0" xfId="6" applyFont="1" applyFill="1"/>
    <xf numFmtId="164" fontId="18" fillId="2" borderId="0" xfId="7" applyFont="1" applyFill="1" applyBorder="1"/>
    <xf numFmtId="0" fontId="9" fillId="2" borderId="0" xfId="6" applyFill="1"/>
    <xf numFmtId="165" fontId="9" fillId="2" borderId="0" xfId="5" applyNumberFormat="1" applyFill="1" applyAlignment="1">
      <alignment horizontal="center"/>
    </xf>
    <xf numFmtId="165" fontId="18" fillId="2" borderId="0" xfId="5" applyNumberFormat="1" applyFont="1" applyFill="1" applyBorder="1" applyAlignment="1">
      <alignment horizontal="center"/>
    </xf>
    <xf numFmtId="165" fontId="9" fillId="2" borderId="0" xfId="5" applyNumberFormat="1" applyFont="1" applyFill="1" applyAlignment="1">
      <alignment horizontal="center"/>
    </xf>
    <xf numFmtId="3" fontId="94" fillId="2" borderId="0" xfId="1" applyNumberFormat="1" applyFont="1" applyFill="1"/>
    <xf numFmtId="0" fontId="24" fillId="2" borderId="26" xfId="1" applyFont="1" applyFill="1" applyBorder="1" applyAlignment="1">
      <alignment vertical="center"/>
    </xf>
    <xf numFmtId="0" fontId="24" fillId="2" borderId="0" xfId="1" applyFont="1" applyFill="1" applyAlignment="1">
      <alignment vertical="center"/>
    </xf>
    <xf numFmtId="0" fontId="18" fillId="2" borderId="0" xfId="1" applyFont="1" applyFill="1" applyAlignment="1">
      <alignment vertical="center" wrapText="1"/>
    </xf>
    <xf numFmtId="0" fontId="24" fillId="2" borderId="0" xfId="6" applyFont="1" applyFill="1" applyAlignment="1">
      <alignment horizontal="right" vertical="center" wrapText="1"/>
    </xf>
    <xf numFmtId="9" fontId="24" fillId="2" borderId="0" xfId="9" applyFont="1" applyFill="1" applyBorder="1" applyAlignment="1"/>
    <xf numFmtId="3" fontId="18" fillId="2" borderId="0" xfId="7" applyNumberFormat="1" applyFont="1" applyFill="1" applyBorder="1" applyAlignment="1">
      <alignment horizontal="right"/>
    </xf>
    <xf numFmtId="9" fontId="24" fillId="2" borderId="27" xfId="9" applyFont="1" applyFill="1" applyBorder="1" applyAlignment="1"/>
    <xf numFmtId="3" fontId="24" fillId="2" borderId="27" xfId="7" applyNumberFormat="1" applyFont="1" applyFill="1" applyBorder="1" applyAlignment="1">
      <alignment horizontal="right"/>
    </xf>
    <xf numFmtId="3" fontId="24" fillId="2" borderId="0" xfId="7" applyNumberFormat="1" applyFont="1" applyFill="1" applyBorder="1" applyAlignment="1">
      <alignment horizontal="right"/>
    </xf>
    <xf numFmtId="0" fontId="95" fillId="2" borderId="0" xfId="1" applyFont="1" applyFill="1"/>
    <xf numFmtId="0" fontId="96" fillId="2" borderId="0" xfId="1" applyFont="1" applyFill="1"/>
    <xf numFmtId="0" fontId="97" fillId="2" borderId="0" xfId="1" applyFont="1" applyFill="1"/>
    <xf numFmtId="0" fontId="98" fillId="2" borderId="0" xfId="1" applyFont="1" applyFill="1"/>
    <xf numFmtId="14" fontId="84" fillId="2" borderId="0" xfId="1" applyNumberFormat="1" applyFont="1" applyFill="1" applyAlignment="1">
      <alignment horizontal="left"/>
    </xf>
    <xf numFmtId="0" fontId="96" fillId="2" borderId="0" xfId="1" applyFont="1" applyFill="1" applyAlignment="1">
      <alignment horizontal="left"/>
    </xf>
    <xf numFmtId="0" fontId="96" fillId="2" borderId="0" xfId="1" applyFont="1" applyFill="1" applyAlignment="1">
      <alignment horizontal="right"/>
    </xf>
    <xf numFmtId="0" fontId="99" fillId="2" borderId="0" xfId="1" applyFont="1" applyFill="1" applyAlignment="1">
      <alignment horizontal="right"/>
    </xf>
    <xf numFmtId="0" fontId="100" fillId="2" borderId="0" xfId="1" applyFont="1" applyFill="1"/>
    <xf numFmtId="3" fontId="101" fillId="2" borderId="0" xfId="1" applyNumberFormat="1" applyFont="1" applyFill="1" applyAlignment="1">
      <alignment horizontal="right"/>
    </xf>
    <xf numFmtId="3" fontId="96" fillId="2" borderId="0" xfId="9" applyNumberFormat="1" applyFont="1" applyFill="1" applyBorder="1" applyAlignment="1">
      <alignment horizontal="right"/>
    </xf>
    <xf numFmtId="3" fontId="99" fillId="2" borderId="0" xfId="9" applyNumberFormat="1" applyFont="1" applyFill="1" applyBorder="1" applyAlignment="1">
      <alignment horizontal="right"/>
    </xf>
    <xf numFmtId="0" fontId="81" fillId="2" borderId="0" xfId="1" applyFont="1" applyFill="1" applyAlignment="1">
      <alignment vertical="center"/>
    </xf>
    <xf numFmtId="0" fontId="81" fillId="2" borderId="0" xfId="1" applyFont="1" applyFill="1" applyAlignment="1">
      <alignment vertical="center" wrapText="1"/>
    </xf>
    <xf numFmtId="0" fontId="81" fillId="2" borderId="26" xfId="1" applyFont="1" applyFill="1" applyBorder="1" applyAlignment="1">
      <alignment vertical="center"/>
    </xf>
    <xf numFmtId="0" fontId="10" fillId="2" borderId="0" xfId="1" applyFont="1" applyFill="1" applyAlignment="1">
      <alignment vertical="center" wrapText="1"/>
    </xf>
    <xf numFmtId="0" fontId="74" fillId="2" borderId="0" xfId="6" applyFont="1" applyFill="1" applyAlignment="1">
      <alignment vertical="center"/>
    </xf>
    <xf numFmtId="0" fontId="74" fillId="2" borderId="0" xfId="6" applyFont="1" applyFill="1" applyAlignment="1">
      <alignment horizontal="right" vertical="center"/>
    </xf>
    <xf numFmtId="0" fontId="71" fillId="2" borderId="0" xfId="6" applyFont="1" applyFill="1"/>
    <xf numFmtId="164" fontId="71" fillId="2" borderId="28" xfId="7" applyFont="1" applyFill="1" applyBorder="1" applyAlignment="1">
      <alignment horizontal="right" vertical="center"/>
    </xf>
    <xf numFmtId="164" fontId="9" fillId="2" borderId="0" xfId="7" applyFont="1" applyFill="1" applyBorder="1"/>
    <xf numFmtId="3" fontId="103" fillId="2" borderId="0" xfId="7" applyNumberFormat="1" applyFont="1" applyFill="1" applyBorder="1" applyAlignment="1"/>
    <xf numFmtId="164" fontId="9" fillId="2" borderId="27" xfId="7" applyFont="1" applyFill="1" applyBorder="1"/>
    <xf numFmtId="3" fontId="103" fillId="2" borderId="27" xfId="7" applyNumberFormat="1" applyFont="1" applyFill="1" applyBorder="1" applyAlignment="1"/>
    <xf numFmtId="14" fontId="84" fillId="2" borderId="0" xfId="1" applyNumberFormat="1" applyFont="1" applyFill="1" applyAlignment="1">
      <alignment horizontal="right"/>
    </xf>
    <xf numFmtId="0" fontId="104" fillId="2" borderId="0" xfId="1" applyFont="1" applyFill="1"/>
    <xf numFmtId="0" fontId="105" fillId="2" borderId="0" xfId="1" applyFont="1" applyFill="1" applyAlignment="1">
      <alignment horizontal="right"/>
    </xf>
    <xf numFmtId="0" fontId="106" fillId="2" borderId="0" xfId="1" applyFont="1" applyFill="1" applyAlignment="1">
      <alignment horizontal="right"/>
    </xf>
    <xf numFmtId="0" fontId="71" fillId="2" borderId="0" xfId="6" applyFont="1" applyFill="1" applyAlignment="1">
      <alignment vertical="center" wrapText="1"/>
    </xf>
    <xf numFmtId="3" fontId="107" fillId="2" borderId="0" xfId="6" applyNumberFormat="1" applyFont="1" applyFill="1" applyAlignment="1">
      <alignment horizontal="right" vertical="center"/>
    </xf>
    <xf numFmtId="0" fontId="71" fillId="2" borderId="31" xfId="6" applyFont="1" applyFill="1" applyBorder="1"/>
    <xf numFmtId="3" fontId="71" fillId="2" borderId="32" xfId="6" applyNumberFormat="1" applyFont="1" applyFill="1" applyBorder="1" applyAlignment="1">
      <alignment horizontal="right" vertical="center" wrapText="1"/>
    </xf>
    <xf numFmtId="166" fontId="80" fillId="2" borderId="0" xfId="1" applyNumberFormat="1" applyFont="1" applyFill="1"/>
    <xf numFmtId="3" fontId="108" fillId="2" borderId="0" xfId="1" applyNumberFormat="1" applyFont="1" applyFill="1"/>
    <xf numFmtId="10" fontId="106" fillId="2" borderId="0" xfId="1" applyNumberFormat="1" applyFont="1" applyFill="1" applyAlignment="1">
      <alignment horizontal="right"/>
    </xf>
    <xf numFmtId="0" fontId="81" fillId="2" borderId="30" xfId="1" applyFont="1" applyFill="1" applyBorder="1" applyAlignment="1">
      <alignment vertical="center"/>
    </xf>
    <xf numFmtId="10" fontId="109" fillId="2" borderId="0" xfId="1" applyNumberFormat="1" applyFont="1" applyFill="1" applyAlignment="1">
      <alignment horizontal="right"/>
    </xf>
    <xf numFmtId="0" fontId="110" fillId="2" borderId="0" xfId="1" applyFont="1" applyFill="1" applyAlignment="1">
      <alignment horizontal="right"/>
    </xf>
    <xf numFmtId="166" fontId="110" fillId="2" borderId="0" xfId="1" applyNumberFormat="1" applyFont="1" applyFill="1"/>
    <xf numFmtId="0" fontId="71" fillId="2" borderId="0" xfId="1" applyFont="1" applyFill="1" applyAlignment="1">
      <alignment vertical="center" wrapText="1"/>
    </xf>
    <xf numFmtId="0" fontId="111" fillId="2" borderId="27" xfId="10" applyFont="1" applyFill="1" applyBorder="1"/>
    <xf numFmtId="3" fontId="111" fillId="2" borderId="27" xfId="10" applyNumberFormat="1" applyFont="1" applyFill="1" applyBorder="1"/>
    <xf numFmtId="3" fontId="74" fillId="2" borderId="27" xfId="6" applyNumberFormat="1" applyFont="1" applyFill="1" applyBorder="1" applyAlignment="1">
      <alignment horizontal="right"/>
    </xf>
    <xf numFmtId="14" fontId="9" fillId="2" borderId="0" xfId="1" applyNumberFormat="1" applyFill="1" applyAlignment="1">
      <alignment horizontal="right"/>
    </xf>
    <xf numFmtId="3" fontId="82" fillId="2" borderId="0" xfId="1" applyNumberFormat="1" applyFont="1" applyFill="1"/>
    <xf numFmtId="3" fontId="9" fillId="2" borderId="0" xfId="6" applyNumberFormat="1" applyFill="1"/>
    <xf numFmtId="0" fontId="107" fillId="2" borderId="0" xfId="6" applyFont="1" applyFill="1"/>
    <xf numFmtId="3" fontId="108" fillId="2" borderId="0" xfId="6" applyNumberFormat="1" applyFont="1" applyFill="1"/>
    <xf numFmtId="0" fontId="71" fillId="2" borderId="27" xfId="6" applyFont="1" applyFill="1" applyBorder="1"/>
    <xf numFmtId="0" fontId="9" fillId="2" borderId="27" xfId="6" applyFill="1" applyBorder="1"/>
    <xf numFmtId="14" fontId="86" fillId="2" borderId="0" xfId="1" applyNumberFormat="1" applyFont="1" applyFill="1" applyAlignment="1">
      <alignment horizontal="right"/>
    </xf>
    <xf numFmtId="14" fontId="9" fillId="2" borderId="0" xfId="1" applyNumberFormat="1" applyFill="1"/>
    <xf numFmtId="0" fontId="9" fillId="2" borderId="16" xfId="6" quotePrefix="1" applyFill="1" applyBorder="1"/>
    <xf numFmtId="3" fontId="112" fillId="2" borderId="0" xfId="1" applyNumberFormat="1" applyFont="1" applyFill="1"/>
    <xf numFmtId="3" fontId="81" fillId="2" borderId="0" xfId="1" applyNumberFormat="1" applyFont="1" applyFill="1"/>
    <xf numFmtId="0" fontId="10" fillId="0" borderId="0" xfId="1" applyFont="1"/>
    <xf numFmtId="0" fontId="25" fillId="2" borderId="0" xfId="1" applyFont="1" applyFill="1" applyAlignment="1">
      <alignment horizontal="right"/>
    </xf>
    <xf numFmtId="0" fontId="18" fillId="2" borderId="0" xfId="6" applyFont="1" applyFill="1"/>
    <xf numFmtId="14" fontId="81" fillId="2" borderId="0" xfId="1" applyNumberFormat="1" applyFont="1" applyFill="1"/>
    <xf numFmtId="0" fontId="91" fillId="2" borderId="0" xfId="1" applyFont="1" applyFill="1" applyAlignment="1">
      <alignment horizontal="left"/>
    </xf>
    <xf numFmtId="14" fontId="113" fillId="2" borderId="0" xfId="1" applyNumberFormat="1" applyFont="1" applyFill="1"/>
    <xf numFmtId="0" fontId="25" fillId="2" borderId="0" xfId="6" applyFont="1" applyFill="1" applyAlignment="1">
      <alignment horizontal="right" vertical="center"/>
    </xf>
    <xf numFmtId="0" fontId="8" fillId="2" borderId="0" xfId="1" applyFont="1" applyFill="1"/>
    <xf numFmtId="9" fontId="25" fillId="2" borderId="0" xfId="9" applyFont="1" applyFill="1" applyBorder="1" applyAlignment="1"/>
    <xf numFmtId="9" fontId="25" fillId="2" borderId="27" xfId="9" applyFont="1" applyFill="1" applyBorder="1" applyAlignment="1"/>
    <xf numFmtId="9" fontId="18" fillId="2" borderId="0" xfId="9" applyFont="1" applyFill="1" applyBorder="1" applyAlignment="1">
      <alignment horizontal="right"/>
    </xf>
    <xf numFmtId="3" fontId="114" fillId="2" borderId="0" xfId="1" applyNumberFormat="1" applyFont="1" applyFill="1"/>
    <xf numFmtId="0" fontId="115" fillId="2" borderId="0" xfId="11" applyFont="1" applyFill="1" applyAlignment="1">
      <alignment horizontal="right"/>
    </xf>
    <xf numFmtId="9" fontId="116" fillId="2" borderId="0" xfId="12" applyFont="1" applyFill="1" applyBorder="1" applyAlignment="1">
      <alignment horizontal="center"/>
    </xf>
    <xf numFmtId="9" fontId="117" fillId="2" borderId="0" xfId="12" applyFont="1" applyFill="1" applyBorder="1" applyAlignment="1">
      <alignment horizontal="center"/>
    </xf>
    <xf numFmtId="0" fontId="77" fillId="2" borderId="0" xfId="1" applyFont="1" applyFill="1"/>
    <xf numFmtId="3" fontId="118" fillId="2" borderId="0" xfId="1" applyNumberFormat="1" applyFont="1" applyFill="1"/>
    <xf numFmtId="0" fontId="77" fillId="2" borderId="0" xfId="11" applyFont="1" applyFill="1"/>
    <xf numFmtId="0" fontId="24" fillId="2" borderId="0" xfId="13" applyFont="1" applyFill="1"/>
    <xf numFmtId="0" fontId="18" fillId="2" borderId="0" xfId="13" applyFont="1" applyFill="1"/>
    <xf numFmtId="0" fontId="5" fillId="2" borderId="0" xfId="11" applyFill="1"/>
    <xf numFmtId="165" fontId="18" fillId="2" borderId="0" xfId="14" applyNumberFormat="1" applyFont="1" applyFill="1" applyBorder="1"/>
    <xf numFmtId="0" fontId="56" fillId="2" borderId="0" xfId="13" applyFont="1" applyFill="1"/>
    <xf numFmtId="0" fontId="59" fillId="2" borderId="0" xfId="13" applyFont="1" applyFill="1"/>
    <xf numFmtId="0" fontId="25" fillId="2" borderId="0" xfId="6" applyFont="1" applyFill="1"/>
    <xf numFmtId="3" fontId="25" fillId="2" borderId="0" xfId="7" applyNumberFormat="1" applyFont="1" applyFill="1" applyBorder="1" applyAlignment="1">
      <alignment horizontal="right"/>
    </xf>
    <xf numFmtId="3" fontId="25" fillId="2" borderId="27" xfId="7" applyNumberFormat="1" applyFont="1" applyFill="1" applyBorder="1" applyAlignment="1">
      <alignment horizontal="right"/>
    </xf>
    <xf numFmtId="0" fontId="81" fillId="2" borderId="0" xfId="13" applyFont="1" applyFill="1"/>
    <xf numFmtId="0" fontId="71" fillId="2" borderId="0" xfId="13" applyFont="1" applyFill="1"/>
    <xf numFmtId="0" fontId="9" fillId="2" borderId="0" xfId="13" applyFill="1"/>
    <xf numFmtId="0" fontId="86" fillId="2" borderId="0" xfId="13" applyFont="1" applyFill="1"/>
    <xf numFmtId="0" fontId="74" fillId="2" borderId="0" xfId="13" applyFont="1" applyFill="1"/>
    <xf numFmtId="0" fontId="107" fillId="2" borderId="0" xfId="13" applyFont="1" applyFill="1"/>
    <xf numFmtId="0" fontId="119" fillId="2" borderId="0" xfId="13" applyFont="1" applyFill="1"/>
    <xf numFmtId="0" fontId="74" fillId="4" borderId="1" xfId="13" applyFont="1" applyFill="1" applyBorder="1"/>
    <xf numFmtId="0" fontId="74" fillId="4" borderId="33" xfId="13" applyFont="1" applyFill="1" applyBorder="1"/>
    <xf numFmtId="0" fontId="107" fillId="4" borderId="3" xfId="13" applyFont="1" applyFill="1" applyBorder="1"/>
    <xf numFmtId="0" fontId="74" fillId="4" borderId="34" xfId="13" applyFont="1" applyFill="1" applyBorder="1"/>
    <xf numFmtId="0" fontId="107" fillId="4" borderId="15" xfId="13" applyFont="1" applyFill="1" applyBorder="1"/>
    <xf numFmtId="0" fontId="107" fillId="4" borderId="17" xfId="13" applyFont="1" applyFill="1" applyBorder="1"/>
    <xf numFmtId="0" fontId="107" fillId="4" borderId="0" xfId="13" applyFont="1" applyFill="1"/>
    <xf numFmtId="0" fontId="74" fillId="4" borderId="35" xfId="13" applyFont="1" applyFill="1" applyBorder="1"/>
    <xf numFmtId="0" fontId="107" fillId="2" borderId="36" xfId="13" applyFont="1" applyFill="1" applyBorder="1"/>
    <xf numFmtId="0" fontId="107" fillId="2" borderId="37" xfId="13" applyFont="1" applyFill="1" applyBorder="1"/>
    <xf numFmtId="0" fontId="107" fillId="2" borderId="38" xfId="13" applyFont="1" applyFill="1" applyBorder="1"/>
    <xf numFmtId="0" fontId="107" fillId="2" borderId="39" xfId="13" applyFont="1" applyFill="1" applyBorder="1"/>
    <xf numFmtId="0" fontId="107" fillId="2" borderId="40" xfId="13" applyFont="1" applyFill="1" applyBorder="1"/>
    <xf numFmtId="0" fontId="107" fillId="2" borderId="41" xfId="13" applyFont="1" applyFill="1" applyBorder="1"/>
    <xf numFmtId="0" fontId="74" fillId="4" borderId="42" xfId="13" applyFont="1" applyFill="1" applyBorder="1"/>
    <xf numFmtId="0" fontId="107" fillId="4" borderId="10" xfId="13" applyFont="1" applyFill="1" applyBorder="1"/>
    <xf numFmtId="0" fontId="107" fillId="4" borderId="35" xfId="13" applyFont="1" applyFill="1" applyBorder="1"/>
    <xf numFmtId="0" fontId="107" fillId="2" borderId="12" xfId="13" applyFont="1" applyFill="1" applyBorder="1"/>
    <xf numFmtId="0" fontId="107" fillId="2" borderId="22" xfId="13" applyFont="1" applyFill="1" applyBorder="1"/>
    <xf numFmtId="0" fontId="107" fillId="2" borderId="11" xfId="13" applyFont="1" applyFill="1" applyBorder="1"/>
    <xf numFmtId="0" fontId="107" fillId="2" borderId="43" xfId="13" applyFont="1" applyFill="1" applyBorder="1"/>
    <xf numFmtId="0" fontId="107" fillId="2" borderId="44" xfId="13" applyFont="1" applyFill="1" applyBorder="1"/>
    <xf numFmtId="0" fontId="24" fillId="2" borderId="0" xfId="13" applyFont="1" applyFill="1" applyAlignment="1" applyProtection="1">
      <alignment horizontal="right"/>
      <protection locked="0"/>
    </xf>
    <xf numFmtId="0" fontId="29" fillId="2" borderId="0" xfId="13" applyFont="1" applyFill="1"/>
    <xf numFmtId="0" fontId="18" fillId="2" borderId="0" xfId="13" applyFont="1" applyFill="1" applyAlignment="1" applyProtection="1">
      <alignment horizontal="left"/>
      <protection locked="0"/>
    </xf>
    <xf numFmtId="9" fontId="18" fillId="2" borderId="0" xfId="9" applyFont="1" applyFill="1" applyBorder="1"/>
    <xf numFmtId="0" fontId="18" fillId="0" borderId="0" xfId="13" applyFont="1"/>
    <xf numFmtId="0" fontId="10" fillId="0" borderId="0" xfId="13" applyFont="1"/>
    <xf numFmtId="0" fontId="8" fillId="2" borderId="0" xfId="13" applyFont="1" applyFill="1"/>
    <xf numFmtId="0" fontId="24" fillId="2" borderId="0" xfId="13" applyFont="1" applyFill="1" applyAlignment="1">
      <alignment horizontal="right"/>
    </xf>
    <xf numFmtId="14" fontId="18" fillId="2" borderId="0" xfId="13" applyNumberFormat="1" applyFont="1" applyFill="1" applyAlignment="1">
      <alignment horizontal="right"/>
    </xf>
    <xf numFmtId="0" fontId="9" fillId="2" borderId="11" xfId="13" applyFill="1" applyBorder="1"/>
    <xf numFmtId="0" fontId="71" fillId="2" borderId="11" xfId="13" applyFont="1" applyFill="1" applyBorder="1"/>
    <xf numFmtId="0" fontId="86" fillId="2" borderId="11" xfId="13" applyFont="1" applyFill="1" applyBorder="1"/>
    <xf numFmtId="0" fontId="71" fillId="0" borderId="0" xfId="1" applyFont="1"/>
    <xf numFmtId="0" fontId="71" fillId="0" borderId="0" xfId="1" applyFont="1" applyAlignment="1">
      <alignment horizontal="right"/>
    </xf>
    <xf numFmtId="14" fontId="9" fillId="0" borderId="0" xfId="1" applyNumberFormat="1" applyAlignment="1">
      <alignment horizontal="right"/>
    </xf>
    <xf numFmtId="0" fontId="120" fillId="0" borderId="0" xfId="1" applyFont="1"/>
    <xf numFmtId="0" fontId="25" fillId="4" borderId="1" xfId="1" applyFont="1" applyFill="1" applyBorder="1"/>
    <xf numFmtId="0" fontId="25" fillId="4" borderId="34" xfId="1" applyFont="1" applyFill="1" applyBorder="1" applyAlignment="1">
      <alignment horizontal="center"/>
    </xf>
    <xf numFmtId="0" fontId="25" fillId="4" borderId="15" xfId="1" applyFont="1" applyFill="1" applyBorder="1"/>
    <xf numFmtId="0" fontId="25" fillId="4" borderId="47" xfId="1" applyFont="1" applyFill="1" applyBorder="1"/>
    <xf numFmtId="0" fontId="25" fillId="4" borderId="48" xfId="1" applyFont="1" applyFill="1" applyBorder="1"/>
    <xf numFmtId="0" fontId="25" fillId="8" borderId="13" xfId="1" applyFont="1" applyFill="1" applyBorder="1" applyAlignment="1" applyProtection="1">
      <alignment horizontal="left"/>
      <protection locked="0"/>
    </xf>
    <xf numFmtId="0" fontId="16" fillId="8" borderId="50" xfId="1" applyFont="1" applyFill="1" applyBorder="1" applyAlignment="1" applyProtection="1">
      <alignment horizontal="left" wrapText="1"/>
      <protection locked="0"/>
    </xf>
    <xf numFmtId="0" fontId="25" fillId="4" borderId="50" xfId="1" applyFont="1" applyFill="1" applyBorder="1"/>
    <xf numFmtId="0" fontId="25" fillId="4" borderId="41" xfId="1" applyFont="1" applyFill="1" applyBorder="1"/>
    <xf numFmtId="0" fontId="24" fillId="8" borderId="51" xfId="1" applyFont="1" applyFill="1" applyBorder="1" applyAlignment="1" applyProtection="1">
      <alignment horizontal="left"/>
      <protection locked="0"/>
    </xf>
    <xf numFmtId="0" fontId="24" fillId="8" borderId="25" xfId="1" applyFont="1" applyFill="1" applyBorder="1" applyAlignment="1" applyProtection="1">
      <alignment horizontal="left"/>
      <protection locked="0"/>
    </xf>
    <xf numFmtId="0" fontId="71" fillId="4" borderId="10" xfId="1" applyFont="1" applyFill="1" applyBorder="1"/>
    <xf numFmtId="0" fontId="71" fillId="4" borderId="35" xfId="1" applyFont="1" applyFill="1" applyBorder="1"/>
    <xf numFmtId="0" fontId="24" fillId="9" borderId="52" xfId="1" applyFont="1" applyFill="1" applyBorder="1" applyAlignment="1" applyProtection="1">
      <alignment horizontal="left"/>
      <protection locked="0"/>
    </xf>
    <xf numFmtId="0" fontId="18" fillId="9" borderId="53" xfId="1" applyFont="1" applyFill="1" applyBorder="1" applyAlignment="1" applyProtection="1">
      <alignment horizontal="left"/>
      <protection locked="0"/>
    </xf>
    <xf numFmtId="0" fontId="18" fillId="9" borderId="54" xfId="1" applyFont="1" applyFill="1" applyBorder="1" applyAlignment="1" applyProtection="1">
      <alignment horizontal="left"/>
      <protection locked="0"/>
    </xf>
    <xf numFmtId="0" fontId="24" fillId="9" borderId="55" xfId="1" applyFont="1" applyFill="1" applyBorder="1" applyAlignment="1" applyProtection="1">
      <alignment horizontal="left"/>
      <protection locked="0"/>
    </xf>
    <xf numFmtId="0" fontId="86" fillId="2" borderId="0" xfId="1" applyFont="1" applyFill="1" applyAlignment="1">
      <alignment horizontal="left"/>
    </xf>
    <xf numFmtId="0" fontId="20" fillId="10" borderId="55" xfId="1" applyFont="1" applyFill="1" applyBorder="1" applyAlignment="1" applyProtection="1">
      <alignment horizontal="left"/>
      <protection locked="0"/>
    </xf>
    <xf numFmtId="0" fontId="56" fillId="10" borderId="53" xfId="1" applyFont="1" applyFill="1" applyBorder="1" applyAlignment="1" applyProtection="1">
      <alignment horizontal="left"/>
      <protection locked="0"/>
    </xf>
    <xf numFmtId="0" fontId="8" fillId="10" borderId="53" xfId="1" applyFont="1" applyFill="1" applyBorder="1" applyAlignment="1" applyProtection="1">
      <alignment horizontal="left"/>
      <protection locked="0"/>
    </xf>
    <xf numFmtId="0" fontId="8" fillId="10" borderId="54" xfId="1" applyFont="1" applyFill="1" applyBorder="1" applyAlignment="1" applyProtection="1">
      <alignment horizontal="left"/>
      <protection locked="0"/>
    </xf>
    <xf numFmtId="0" fontId="121" fillId="2" borderId="0" xfId="1" applyFont="1" applyFill="1" applyAlignment="1">
      <alignment horizontal="left"/>
    </xf>
    <xf numFmtId="0" fontId="24" fillId="11" borderId="55" xfId="1" applyFont="1" applyFill="1" applyBorder="1" applyAlignment="1" applyProtection="1">
      <alignment horizontal="left"/>
      <protection locked="0"/>
    </xf>
    <xf numFmtId="0" fontId="24" fillId="11" borderId="56" xfId="1" applyFont="1" applyFill="1" applyBorder="1" applyAlignment="1" applyProtection="1">
      <alignment horizontal="left"/>
      <protection locked="0"/>
    </xf>
    <xf numFmtId="0" fontId="24" fillId="11" borderId="57" xfId="1" applyFont="1" applyFill="1" applyBorder="1" applyAlignment="1" applyProtection="1">
      <alignment horizontal="left"/>
      <protection locked="0"/>
    </xf>
    <xf numFmtId="0" fontId="24" fillId="11" borderId="58" xfId="1" applyFont="1" applyFill="1" applyBorder="1" applyAlignment="1" applyProtection="1">
      <alignment horizontal="left"/>
      <protection locked="0"/>
    </xf>
    <xf numFmtId="0" fontId="18" fillId="9" borderId="53" xfId="1" applyFont="1" applyFill="1" applyBorder="1" applyAlignment="1" applyProtection="1">
      <alignment horizontal="left" wrapText="1"/>
      <protection locked="0"/>
    </xf>
    <xf numFmtId="0" fontId="20" fillId="10" borderId="55" xfId="1" applyFont="1" applyFill="1" applyBorder="1" applyAlignment="1" applyProtection="1">
      <alignment horizontal="left" vertical="center"/>
      <protection locked="0"/>
    </xf>
    <xf numFmtId="0" fontId="56" fillId="10" borderId="53" xfId="1" applyFont="1" applyFill="1" applyBorder="1" applyAlignment="1" applyProtection="1">
      <alignment horizontal="left" wrapText="1"/>
      <protection locked="0"/>
    </xf>
    <xf numFmtId="0" fontId="8" fillId="10" borderId="53" xfId="1" applyFont="1" applyFill="1" applyBorder="1" applyAlignment="1" applyProtection="1">
      <alignment horizontal="left" vertical="center"/>
      <protection locked="0"/>
    </xf>
    <xf numFmtId="0" fontId="29" fillId="10" borderId="54" xfId="1" applyFont="1" applyFill="1" applyBorder="1" applyAlignment="1" applyProtection="1">
      <alignment horizontal="left" vertical="center" wrapText="1"/>
      <protection locked="0"/>
    </xf>
    <xf numFmtId="0" fontId="56" fillId="12" borderId="59" xfId="1" applyFont="1" applyFill="1" applyBorder="1" applyAlignment="1">
      <alignment vertical="center" wrapText="1"/>
    </xf>
    <xf numFmtId="0" fontId="24" fillId="13" borderId="55" xfId="1" applyFont="1" applyFill="1" applyBorder="1" applyAlignment="1" applyProtection="1">
      <alignment horizontal="left" vertical="center"/>
      <protection locked="0"/>
    </xf>
    <xf numFmtId="0" fontId="18" fillId="2" borderId="59" xfId="1" applyFont="1" applyFill="1" applyBorder="1" applyAlignment="1">
      <alignment vertical="center" wrapText="1"/>
    </xf>
    <xf numFmtId="0" fontId="18" fillId="13" borderId="54" xfId="1" applyFont="1" applyFill="1" applyBorder="1" applyAlignment="1" applyProtection="1">
      <alignment horizontal="left" vertical="center" wrapText="1"/>
      <protection locked="0"/>
    </xf>
    <xf numFmtId="0" fontId="8" fillId="10" borderId="53" xfId="1" applyFont="1" applyFill="1" applyBorder="1" applyAlignment="1" applyProtection="1">
      <alignment horizontal="left" wrapText="1"/>
      <protection locked="0"/>
    </xf>
    <xf numFmtId="0" fontId="8" fillId="10" borderId="54" xfId="1" applyFont="1" applyFill="1" applyBorder="1" applyAlignment="1" applyProtection="1">
      <alignment horizontal="center" wrapText="1"/>
      <protection locked="0"/>
    </xf>
    <xf numFmtId="0" fontId="18" fillId="9" borderId="54" xfId="1" applyFont="1" applyFill="1" applyBorder="1" applyAlignment="1" applyProtection="1">
      <alignment horizontal="left" wrapText="1"/>
      <protection locked="0"/>
    </xf>
    <xf numFmtId="0" fontId="8" fillId="10" borderId="55" xfId="1" applyFont="1" applyFill="1" applyBorder="1" applyAlignment="1" applyProtection="1">
      <alignment horizontal="left"/>
      <protection locked="0"/>
    </xf>
    <xf numFmtId="0" fontId="8" fillId="10" borderId="60" xfId="1" applyFont="1" applyFill="1" applyBorder="1" applyAlignment="1" applyProtection="1">
      <alignment horizontal="left"/>
      <protection locked="0"/>
    </xf>
    <xf numFmtId="0" fontId="8" fillId="10" borderId="58" xfId="1" applyFont="1" applyFill="1" applyBorder="1" applyAlignment="1" applyProtection="1">
      <alignment horizontal="left"/>
      <protection locked="0"/>
    </xf>
    <xf numFmtId="0" fontId="24" fillId="14" borderId="61" xfId="1" applyFont="1" applyFill="1" applyBorder="1" applyAlignment="1" applyProtection="1">
      <alignment horizontal="left"/>
      <protection locked="0"/>
    </xf>
    <xf numFmtId="0" fontId="56" fillId="14" borderId="62" xfId="1" applyFont="1" applyFill="1" applyBorder="1" applyAlignment="1" applyProtection="1">
      <alignment horizontal="left"/>
      <protection locked="0"/>
    </xf>
    <xf numFmtId="0" fontId="18" fillId="14" borderId="62" xfId="1" applyFont="1" applyFill="1" applyBorder="1" applyAlignment="1" applyProtection="1">
      <alignment horizontal="left"/>
      <protection locked="0"/>
    </xf>
    <xf numFmtId="0" fontId="18" fillId="14" borderId="63" xfId="1" applyFont="1" applyFill="1" applyBorder="1" applyAlignment="1" applyProtection="1">
      <alignment horizontal="left"/>
      <protection locked="0"/>
    </xf>
    <xf numFmtId="0" fontId="18" fillId="14" borderId="64" xfId="1" applyFont="1" applyFill="1" applyBorder="1" applyAlignment="1" applyProtection="1">
      <alignment horizontal="left"/>
      <protection locked="0"/>
    </xf>
    <xf numFmtId="0" fontId="95" fillId="0" borderId="0" xfId="1" applyFont="1"/>
    <xf numFmtId="0" fontId="4" fillId="2" borderId="0" xfId="15" applyFill="1"/>
    <xf numFmtId="0" fontId="106" fillId="2" borderId="0" xfId="15" applyFont="1" applyFill="1"/>
    <xf numFmtId="0" fontId="79" fillId="2" borderId="0" xfId="15" applyFont="1" applyFill="1"/>
    <xf numFmtId="0" fontId="56" fillId="4" borderId="11" xfId="0" applyFont="1" applyFill="1" applyBorder="1" applyAlignment="1">
      <alignment horizontal="center"/>
    </xf>
    <xf numFmtId="0" fontId="38" fillId="2" borderId="9" xfId="2" quotePrefix="1" applyFont="1" applyFill="1" applyBorder="1" applyAlignment="1">
      <alignment horizontal="left"/>
    </xf>
    <xf numFmtId="0" fontId="75" fillId="2" borderId="0" xfId="0" applyFont="1" applyFill="1"/>
    <xf numFmtId="0" fontId="18" fillId="2" borderId="22" xfId="13" applyFont="1" applyFill="1" applyBorder="1"/>
    <xf numFmtId="0" fontId="18" fillId="2" borderId="23" xfId="13" applyFont="1" applyFill="1" applyBorder="1"/>
    <xf numFmtId="0" fontId="18" fillId="2" borderId="12" xfId="13" applyFont="1" applyFill="1" applyBorder="1"/>
    <xf numFmtId="0" fontId="18" fillId="2" borderId="43" xfId="13" applyFont="1" applyFill="1" applyBorder="1"/>
    <xf numFmtId="0" fontId="18" fillId="2" borderId="9" xfId="13" applyFont="1" applyFill="1" applyBorder="1"/>
    <xf numFmtId="0" fontId="18" fillId="2" borderId="44" xfId="13" applyFont="1" applyFill="1" applyBorder="1"/>
    <xf numFmtId="0" fontId="8" fillId="2" borderId="43" xfId="13" applyFont="1" applyFill="1" applyBorder="1"/>
    <xf numFmtId="0" fontId="8" fillId="2" borderId="35" xfId="13" applyFont="1" applyFill="1" applyBorder="1"/>
    <xf numFmtId="0" fontId="18" fillId="4" borderId="23" xfId="13" applyFont="1" applyFill="1" applyBorder="1"/>
    <xf numFmtId="0" fontId="15" fillId="4" borderId="65" xfId="13" applyFont="1" applyFill="1" applyBorder="1"/>
    <xf numFmtId="0" fontId="10" fillId="4" borderId="3" xfId="13" applyFont="1" applyFill="1" applyBorder="1"/>
    <xf numFmtId="9" fontId="10" fillId="4" borderId="4" xfId="9" applyFont="1" applyFill="1" applyBorder="1"/>
    <xf numFmtId="0" fontId="18" fillId="2" borderId="67" xfId="13" applyFont="1" applyFill="1" applyBorder="1"/>
    <xf numFmtId="0" fontId="18" fillId="2" borderId="18" xfId="13" applyFont="1" applyFill="1" applyBorder="1"/>
    <xf numFmtId="0" fontId="18" fillId="4" borderId="49" xfId="13" applyFont="1" applyFill="1" applyBorder="1"/>
    <xf numFmtId="0" fontId="18" fillId="4" borderId="69" xfId="13" applyFont="1" applyFill="1" applyBorder="1"/>
    <xf numFmtId="0" fontId="18" fillId="4" borderId="15" xfId="13" applyFont="1" applyFill="1" applyBorder="1"/>
    <xf numFmtId="0" fontId="8" fillId="4" borderId="18" xfId="13" applyFont="1" applyFill="1" applyBorder="1"/>
    <xf numFmtId="0" fontId="18" fillId="4" borderId="50" xfId="13" applyFont="1" applyFill="1" applyBorder="1"/>
    <xf numFmtId="0" fontId="8" fillId="4" borderId="69" xfId="13" applyFont="1" applyFill="1" applyBorder="1"/>
    <xf numFmtId="0" fontId="18" fillId="4" borderId="13" xfId="13" applyFont="1" applyFill="1" applyBorder="1"/>
    <xf numFmtId="0" fontId="24" fillId="4" borderId="69" xfId="13" applyFont="1" applyFill="1" applyBorder="1"/>
    <xf numFmtId="0" fontId="18" fillId="2" borderId="46" xfId="13" applyFont="1" applyFill="1" applyBorder="1"/>
    <xf numFmtId="0" fontId="8" fillId="2" borderId="70" xfId="13" applyFont="1" applyFill="1" applyBorder="1"/>
    <xf numFmtId="0" fontId="18" fillId="2" borderId="71" xfId="13" applyFont="1" applyFill="1" applyBorder="1"/>
    <xf numFmtId="0" fontId="18" fillId="2" borderId="76" xfId="13" applyFont="1" applyFill="1" applyBorder="1"/>
    <xf numFmtId="0" fontId="25" fillId="4" borderId="65" xfId="13" applyFont="1" applyFill="1" applyBorder="1"/>
    <xf numFmtId="0" fontId="18" fillId="4" borderId="3" xfId="13" applyFont="1" applyFill="1" applyBorder="1"/>
    <xf numFmtId="0" fontId="18" fillId="4" borderId="4" xfId="13" applyFont="1" applyFill="1" applyBorder="1"/>
    <xf numFmtId="0" fontId="18" fillId="4" borderId="72" xfId="13" applyFont="1" applyFill="1" applyBorder="1"/>
    <xf numFmtId="0" fontId="8" fillId="4" borderId="73" xfId="13" applyFont="1" applyFill="1" applyBorder="1"/>
    <xf numFmtId="0" fontId="18" fillId="4" borderId="74" xfId="13" applyFont="1" applyFill="1" applyBorder="1"/>
    <xf numFmtId="0" fontId="18" fillId="4" borderId="0" xfId="13" applyFont="1" applyFill="1"/>
    <xf numFmtId="0" fontId="18" fillId="4" borderId="18" xfId="13" applyFont="1" applyFill="1" applyBorder="1"/>
    <xf numFmtId="0" fontId="18" fillId="4" borderId="47" xfId="13" applyFont="1" applyFill="1" applyBorder="1"/>
    <xf numFmtId="0" fontId="8" fillId="4" borderId="35" xfId="13" applyFont="1" applyFill="1" applyBorder="1"/>
    <xf numFmtId="0" fontId="18" fillId="4" borderId="9" xfId="13" applyFont="1" applyFill="1" applyBorder="1"/>
    <xf numFmtId="0" fontId="18" fillId="2" borderId="79" xfId="13" applyFont="1" applyFill="1" applyBorder="1"/>
    <xf numFmtId="0" fontId="18" fillId="2" borderId="80" xfId="13" applyFont="1" applyFill="1" applyBorder="1"/>
    <xf numFmtId="0" fontId="18" fillId="2" borderId="47" xfId="13" applyFont="1" applyFill="1" applyBorder="1"/>
    <xf numFmtId="0" fontId="8" fillId="2" borderId="48" xfId="13" applyFont="1" applyFill="1" applyBorder="1"/>
    <xf numFmtId="0" fontId="18" fillId="2" borderId="15" xfId="13" applyFont="1" applyFill="1" applyBorder="1"/>
    <xf numFmtId="9" fontId="18" fillId="4" borderId="19" xfId="9" applyFont="1" applyFill="1" applyBorder="1"/>
    <xf numFmtId="0" fontId="24" fillId="4" borderId="81" xfId="13" applyFont="1" applyFill="1" applyBorder="1"/>
    <xf numFmtId="0" fontId="18" fillId="4" borderId="82" xfId="13" applyFont="1" applyFill="1" applyBorder="1"/>
    <xf numFmtId="0" fontId="18" fillId="2" borderId="78" xfId="13" applyFont="1" applyFill="1" applyBorder="1"/>
    <xf numFmtId="0" fontId="8" fillId="2" borderId="20" xfId="13" applyFont="1" applyFill="1" applyBorder="1" applyAlignment="1">
      <alignment wrapText="1"/>
    </xf>
    <xf numFmtId="0" fontId="61" fillId="4" borderId="74" xfId="13" applyFont="1" applyFill="1" applyBorder="1" applyAlignment="1">
      <alignment horizontal="center"/>
    </xf>
    <xf numFmtId="0" fontId="95" fillId="4" borderId="84" xfId="13" applyFont="1" applyFill="1" applyBorder="1"/>
    <xf numFmtId="0" fontId="24" fillId="4" borderId="73" xfId="13" applyFont="1" applyFill="1" applyBorder="1"/>
    <xf numFmtId="0" fontId="19" fillId="2" borderId="12" xfId="13" applyFont="1" applyFill="1" applyBorder="1" applyAlignment="1">
      <alignment horizontal="center"/>
    </xf>
    <xf numFmtId="0" fontId="19" fillId="2" borderId="12" xfId="13" applyFont="1" applyFill="1" applyBorder="1"/>
    <xf numFmtId="0" fontId="10" fillId="2" borderId="12" xfId="13" applyFont="1" applyFill="1" applyBorder="1"/>
    <xf numFmtId="0" fontId="29" fillId="2" borderId="43" xfId="13" applyFont="1" applyFill="1" applyBorder="1"/>
    <xf numFmtId="0" fontId="19" fillId="2" borderId="36" xfId="13" applyFont="1" applyFill="1" applyBorder="1"/>
    <xf numFmtId="0" fontId="9" fillId="2" borderId="37" xfId="13" applyFill="1" applyBorder="1"/>
    <xf numFmtId="0" fontId="29" fillId="0" borderId="0" xfId="0" applyFont="1" applyAlignment="1">
      <alignment horizontal="left"/>
    </xf>
    <xf numFmtId="14" fontId="24" fillId="0" borderId="0" xfId="0" applyNumberFormat="1" applyFont="1" applyAlignment="1">
      <alignment horizontal="left"/>
    </xf>
    <xf numFmtId="0" fontId="24" fillId="0" borderId="0" xfId="0" applyFont="1" applyAlignment="1">
      <alignment horizontal="right"/>
    </xf>
    <xf numFmtId="0" fontId="18" fillId="4" borderId="0" xfId="1" applyFont="1" applyFill="1" applyAlignment="1">
      <alignment horizontal="left"/>
    </xf>
    <xf numFmtId="0" fontId="48" fillId="0" borderId="0" xfId="0" applyFont="1"/>
    <xf numFmtId="0" fontId="124" fillId="0" borderId="0" xfId="0" applyFont="1"/>
    <xf numFmtId="0" fontId="125" fillId="0" borderId="9" xfId="2" applyFont="1" applyBorder="1" applyAlignment="1">
      <alignment horizontal="left"/>
    </xf>
    <xf numFmtId="0" fontId="126" fillId="0" borderId="11" xfId="0" applyFont="1" applyBorder="1" applyAlignment="1">
      <alignment horizontal="center"/>
    </xf>
    <xf numFmtId="0" fontId="126" fillId="0" borderId="17" xfId="0" applyFont="1" applyBorder="1" applyAlignment="1">
      <alignment horizontal="center"/>
    </xf>
    <xf numFmtId="0" fontId="126" fillId="0" borderId="0" xfId="0" applyFont="1"/>
    <xf numFmtId="0" fontId="29" fillId="2" borderId="0" xfId="1" applyFont="1" applyFill="1" applyAlignment="1">
      <alignment horizontal="center"/>
    </xf>
    <xf numFmtId="0" fontId="22" fillId="4" borderId="10" xfId="3" applyFont="1" applyFill="1" applyBorder="1" applyAlignment="1">
      <alignment horizontal="center"/>
    </xf>
    <xf numFmtId="0" fontId="18" fillId="0" borderId="11" xfId="0" quotePrefix="1" applyFont="1" applyBorder="1" applyAlignment="1">
      <alignment horizontal="center"/>
    </xf>
    <xf numFmtId="0" fontId="9" fillId="0" borderId="0" xfId="0" applyFont="1"/>
    <xf numFmtId="0" fontId="9" fillId="15" borderId="0" xfId="0" applyFont="1" applyFill="1" applyAlignment="1">
      <alignment vertical="center"/>
    </xf>
    <xf numFmtId="0" fontId="127" fillId="4" borderId="10" xfId="2" applyFont="1" applyFill="1" applyBorder="1" applyAlignment="1">
      <alignment wrapText="1"/>
    </xf>
    <xf numFmtId="0" fontId="72" fillId="4" borderId="11" xfId="0" applyFont="1" applyFill="1" applyBorder="1" applyAlignment="1">
      <alignment horizontal="center"/>
    </xf>
    <xf numFmtId="0" fontId="128" fillId="4" borderId="11" xfId="0" applyFont="1" applyFill="1" applyBorder="1" applyAlignment="1">
      <alignment horizontal="center"/>
    </xf>
    <xf numFmtId="0" fontId="128" fillId="4" borderId="17" xfId="0" applyFont="1" applyFill="1" applyBorder="1" applyAlignment="1">
      <alignment horizontal="center"/>
    </xf>
    <xf numFmtId="0" fontId="129" fillId="2" borderId="10" xfId="2" applyFont="1" applyFill="1" applyBorder="1"/>
    <xf numFmtId="0" fontId="130" fillId="2" borderId="10" xfId="2" applyFont="1" applyFill="1" applyBorder="1" applyAlignment="1">
      <alignment wrapText="1"/>
    </xf>
    <xf numFmtId="0" fontId="128" fillId="0" borderId="11" xfId="0" applyFont="1" applyBorder="1" applyAlignment="1">
      <alignment horizontal="center"/>
    </xf>
    <xf numFmtId="0" fontId="128" fillId="0" borderId="17" xfId="0" applyFont="1" applyBorder="1" applyAlignment="1">
      <alignment horizontal="center"/>
    </xf>
    <xf numFmtId="0" fontId="130" fillId="2" borderId="10" xfId="2" applyFont="1" applyFill="1" applyBorder="1"/>
    <xf numFmtId="0" fontId="131" fillId="2" borderId="10" xfId="2" applyFont="1" applyFill="1" applyBorder="1"/>
    <xf numFmtId="0" fontId="132" fillId="2" borderId="10" xfId="2" applyFont="1" applyFill="1" applyBorder="1"/>
    <xf numFmtId="0" fontId="8" fillId="0" borderId="11" xfId="0" quotePrefix="1" applyFont="1" applyBorder="1" applyAlignment="1">
      <alignment horizontal="center"/>
    </xf>
    <xf numFmtId="0" fontId="20" fillId="0" borderId="11" xfId="0" applyFont="1" applyBorder="1" applyAlignment="1">
      <alignment horizontal="center"/>
    </xf>
    <xf numFmtId="0" fontId="20" fillId="2" borderId="11" xfId="0" quotePrefix="1" applyFont="1" applyFill="1" applyBorder="1" applyAlignment="1">
      <alignment horizontal="center"/>
    </xf>
    <xf numFmtId="0" fontId="48" fillId="2" borderId="10" xfId="2" applyFont="1" applyFill="1" applyBorder="1"/>
    <xf numFmtId="16" fontId="18" fillId="0" borderId="11" xfId="0" quotePrefix="1" applyNumberFormat="1" applyFont="1" applyBorder="1" applyAlignment="1">
      <alignment horizontal="center"/>
    </xf>
    <xf numFmtId="16" fontId="8" fillId="0" borderId="9" xfId="2" quotePrefix="1" applyNumberFormat="1" applyFont="1" applyBorder="1" applyAlignment="1">
      <alignment horizontal="left"/>
    </xf>
    <xf numFmtId="0" fontId="19" fillId="0" borderId="10" xfId="2" applyFont="1" applyBorder="1"/>
    <xf numFmtId="0" fontId="58" fillId="2" borderId="10" xfId="2" quotePrefix="1" applyFont="1" applyFill="1" applyBorder="1" applyAlignment="1">
      <alignment horizontal="left"/>
    </xf>
    <xf numFmtId="0" fontId="8" fillId="0" borderId="11" xfId="0" applyFont="1" applyBorder="1" applyAlignment="1">
      <alignment horizontal="left"/>
    </xf>
    <xf numFmtId="0" fontId="10" fillId="2" borderId="0" xfId="0" applyFont="1" applyFill="1" applyAlignment="1">
      <alignment vertical="center" wrapText="1"/>
    </xf>
    <xf numFmtId="0" fontId="18" fillId="2" borderId="0" xfId="0" applyFont="1" applyFill="1" applyAlignment="1">
      <alignment vertical="center" wrapText="1"/>
    </xf>
    <xf numFmtId="0" fontId="109" fillId="2" borderId="0" xfId="1" applyFont="1" applyFill="1" applyAlignment="1">
      <alignment horizontal="right"/>
    </xf>
    <xf numFmtId="0" fontId="133" fillId="2" borderId="0" xfId="1" applyFont="1" applyFill="1" applyAlignment="1">
      <alignment horizontal="right"/>
    </xf>
    <xf numFmtId="0" fontId="111" fillId="0" borderId="0" xfId="6" applyFont="1"/>
    <xf numFmtId="0" fontId="31" fillId="2" borderId="10" xfId="3" applyFont="1" applyFill="1" applyBorder="1" applyAlignment="1">
      <alignment wrapText="1"/>
    </xf>
    <xf numFmtId="0" fontId="33" fillId="2" borderId="11" xfId="0" applyFont="1" applyFill="1" applyBorder="1" applyAlignment="1">
      <alignment horizontal="center"/>
    </xf>
    <xf numFmtId="0" fontId="33" fillId="0" borderId="17" xfId="0" applyFont="1" applyBorder="1" applyAlignment="1">
      <alignment horizontal="center"/>
    </xf>
    <xf numFmtId="0" fontId="18" fillId="0" borderId="11" xfId="0" quotePrefix="1" applyFont="1" applyBorder="1" applyAlignment="1">
      <alignment horizontal="left"/>
    </xf>
    <xf numFmtId="0" fontId="24" fillId="3" borderId="1" xfId="2" applyFont="1" applyFill="1" applyBorder="1" applyAlignment="1">
      <alignment horizontal="left"/>
    </xf>
    <xf numFmtId="14" fontId="24" fillId="3" borderId="5" xfId="2" applyNumberFormat="1" applyFont="1" applyFill="1" applyBorder="1" applyAlignment="1">
      <alignment horizontal="left"/>
    </xf>
    <xf numFmtId="0" fontId="18" fillId="4" borderId="0" xfId="0" applyFont="1" applyFill="1"/>
    <xf numFmtId="0" fontId="75" fillId="4" borderId="0" xfId="0" applyFont="1" applyFill="1"/>
    <xf numFmtId="0" fontId="134" fillId="4" borderId="0" xfId="0" applyFont="1" applyFill="1"/>
    <xf numFmtId="0" fontId="24" fillId="4" borderId="0" xfId="0" applyFont="1" applyFill="1"/>
    <xf numFmtId="0" fontId="52" fillId="2" borderId="0" xfId="2" applyFont="1" applyFill="1"/>
    <xf numFmtId="0" fontId="18" fillId="5" borderId="0" xfId="0" applyFont="1" applyFill="1"/>
    <xf numFmtId="0" fontId="75" fillId="5" borderId="0" xfId="0" applyFont="1" applyFill="1"/>
    <xf numFmtId="0" fontId="24" fillId="16" borderId="11" xfId="0" quotePrefix="1" applyFont="1" applyFill="1" applyBorder="1" applyAlignment="1">
      <alignment horizontal="center"/>
    </xf>
    <xf numFmtId="16" fontId="24" fillId="16" borderId="11" xfId="0" quotePrefix="1" applyNumberFormat="1" applyFont="1" applyFill="1" applyBorder="1" applyAlignment="1">
      <alignment horizontal="center"/>
    </xf>
    <xf numFmtId="0" fontId="29" fillId="2" borderId="11" xfId="0" quotePrefix="1" applyFont="1" applyFill="1" applyBorder="1" applyAlignment="1">
      <alignment horizontal="center"/>
    </xf>
    <xf numFmtId="17" fontId="72" fillId="0" borderId="11" xfId="0" applyNumberFormat="1" applyFont="1" applyBorder="1" applyAlignment="1">
      <alignment horizontal="left"/>
    </xf>
    <xf numFmtId="0" fontId="61" fillId="4" borderId="10" xfId="2" applyFont="1" applyFill="1" applyBorder="1"/>
    <xf numFmtId="0" fontId="18" fillId="4" borderId="10" xfId="0" applyFont="1" applyFill="1" applyBorder="1" applyAlignment="1">
      <alignment horizontal="center"/>
    </xf>
    <xf numFmtId="0" fontId="18" fillId="0" borderId="85" xfId="0" applyFont="1" applyBorder="1"/>
    <xf numFmtId="0" fontId="18" fillId="0" borderId="80" xfId="0" applyFont="1" applyBorder="1"/>
    <xf numFmtId="0" fontId="18" fillId="0" borderId="80" xfId="0" applyFont="1" applyBorder="1" applyAlignment="1">
      <alignment horizontal="center"/>
    </xf>
    <xf numFmtId="0" fontId="61" fillId="2" borderId="10" xfId="2" applyFont="1" applyFill="1" applyBorder="1" applyAlignment="1">
      <alignment wrapText="1"/>
    </xf>
    <xf numFmtId="0" fontId="10" fillId="2" borderId="11" xfId="0" applyFont="1" applyFill="1" applyBorder="1" applyAlignment="1">
      <alignment horizontal="center"/>
    </xf>
    <xf numFmtId="0" fontId="10" fillId="0" borderId="11" xfId="0" applyFont="1" applyBorder="1" applyAlignment="1">
      <alignment horizontal="center"/>
    </xf>
    <xf numFmtId="0" fontId="16" fillId="4" borderId="11" xfId="0" applyFont="1" applyFill="1" applyBorder="1" applyAlignment="1">
      <alignment horizontal="center"/>
    </xf>
    <xf numFmtId="0" fontId="10" fillId="4" borderId="11" xfId="0" applyFont="1" applyFill="1" applyBorder="1" applyAlignment="1">
      <alignment horizontal="center"/>
    </xf>
    <xf numFmtId="0" fontId="25" fillId="0" borderId="11" xfId="0" applyFont="1" applyBorder="1" applyAlignment="1">
      <alignment horizontal="center"/>
    </xf>
    <xf numFmtId="0" fontId="25" fillId="4" borderId="11" xfId="0" applyFont="1" applyFill="1" applyBorder="1" applyAlignment="1">
      <alignment horizontal="center"/>
    </xf>
    <xf numFmtId="0" fontId="25" fillId="2" borderId="11" xfId="0" applyFont="1" applyFill="1" applyBorder="1" applyAlignment="1">
      <alignment horizontal="center"/>
    </xf>
    <xf numFmtId="16" fontId="10" fillId="0" borderId="11" xfId="0" quotePrefix="1" applyNumberFormat="1" applyFont="1" applyBorder="1" applyAlignment="1">
      <alignment horizontal="center"/>
    </xf>
    <xf numFmtId="0" fontId="19" fillId="0" borderId="11" xfId="0" applyFont="1" applyBorder="1" applyAlignment="1">
      <alignment horizontal="center"/>
    </xf>
    <xf numFmtId="0" fontId="13" fillId="2" borderId="10" xfId="2" applyFont="1" applyFill="1" applyBorder="1" applyAlignment="1">
      <alignment wrapText="1"/>
    </xf>
    <xf numFmtId="0" fontId="34" fillId="0" borderId="10" xfId="2" applyFont="1" applyBorder="1" applyAlignment="1">
      <alignment wrapText="1"/>
    </xf>
    <xf numFmtId="0" fontId="72" fillId="2" borderId="10" xfId="3" applyFont="1" applyFill="1" applyBorder="1"/>
    <xf numFmtId="20" fontId="136" fillId="2" borderId="10" xfId="3" applyNumberFormat="1" applyFont="1" applyFill="1" applyBorder="1" applyAlignment="1">
      <alignment horizontal="center"/>
    </xf>
    <xf numFmtId="0" fontId="136" fillId="0" borderId="11" xfId="0" applyFont="1" applyBorder="1" applyAlignment="1">
      <alignment horizontal="center"/>
    </xf>
    <xf numFmtId="0" fontId="136" fillId="2" borderId="11" xfId="0" applyFont="1" applyFill="1" applyBorder="1" applyAlignment="1">
      <alignment horizontal="center"/>
    </xf>
    <xf numFmtId="0" fontId="72" fillId="2" borderId="0" xfId="0" applyFont="1" applyFill="1"/>
    <xf numFmtId="0" fontId="72" fillId="2" borderId="10" xfId="3" applyFont="1" applyFill="1" applyBorder="1" applyAlignment="1">
      <alignment wrapText="1"/>
    </xf>
    <xf numFmtId="0" fontId="72" fillId="5" borderId="10" xfId="2" applyFont="1" applyFill="1" applyBorder="1"/>
    <xf numFmtId="0" fontId="72" fillId="5" borderId="11" xfId="0" applyFont="1" applyFill="1" applyBorder="1" applyAlignment="1">
      <alignment horizontal="center"/>
    </xf>
    <xf numFmtId="16" fontId="72" fillId="5" borderId="11" xfId="0" quotePrefix="1" applyNumberFormat="1" applyFont="1" applyFill="1" applyBorder="1" applyAlignment="1">
      <alignment horizontal="center"/>
    </xf>
    <xf numFmtId="0" fontId="72" fillId="5" borderId="10" xfId="2" applyFont="1" applyFill="1" applyBorder="1" applyAlignment="1">
      <alignment wrapText="1"/>
    </xf>
    <xf numFmtId="0" fontId="137" fillId="5" borderId="10" xfId="2" applyFont="1" applyFill="1" applyBorder="1"/>
    <xf numFmtId="0" fontId="72" fillId="5" borderId="11" xfId="0" quotePrefix="1" applyFont="1" applyFill="1" applyBorder="1" applyAlignment="1">
      <alignment horizontal="center"/>
    </xf>
    <xf numFmtId="0" fontId="43" fillId="4" borderId="9" xfId="2" applyFont="1" applyFill="1" applyBorder="1" applyAlignment="1">
      <alignment horizontal="left"/>
    </xf>
    <xf numFmtId="0" fontId="138" fillId="2" borderId="10" xfId="2" applyFont="1" applyFill="1" applyBorder="1"/>
    <xf numFmtId="16" fontId="72" fillId="0" borderId="11" xfId="0" quotePrefix="1" applyNumberFormat="1" applyFont="1" applyBorder="1" applyAlignment="1">
      <alignment horizontal="center"/>
    </xf>
    <xf numFmtId="0" fontId="72" fillId="2" borderId="10" xfId="2" applyFont="1" applyFill="1" applyBorder="1"/>
    <xf numFmtId="16" fontId="25" fillId="2" borderId="11" xfId="0" applyNumberFormat="1" applyFont="1" applyFill="1" applyBorder="1" applyAlignment="1">
      <alignment horizontal="center"/>
    </xf>
    <xf numFmtId="0" fontId="43" fillId="2" borderId="0" xfId="8" applyFont="1" applyFill="1"/>
    <xf numFmtId="0" fontId="43" fillId="2" borderId="27" xfId="8" applyFont="1" applyFill="1" applyBorder="1"/>
    <xf numFmtId="165" fontId="18" fillId="2" borderId="27" xfId="5" applyNumberFormat="1" applyFont="1" applyFill="1" applyBorder="1" applyAlignment="1">
      <alignment horizontal="center"/>
    </xf>
    <xf numFmtId="0" fontId="141" fillId="2" borderId="0" xfId="8" applyFont="1" applyFill="1"/>
    <xf numFmtId="165" fontId="13" fillId="2" borderId="0" xfId="5" applyNumberFormat="1" applyFont="1" applyFill="1"/>
    <xf numFmtId="0" fontId="10" fillId="2" borderId="10" xfId="3" applyFont="1" applyFill="1" applyBorder="1" applyAlignment="1">
      <alignment wrapText="1"/>
    </xf>
    <xf numFmtId="14" fontId="16" fillId="4" borderId="11" xfId="0" applyNumberFormat="1" applyFont="1" applyFill="1" applyBorder="1" applyAlignment="1">
      <alignment horizontal="center"/>
    </xf>
    <xf numFmtId="0" fontId="19" fillId="2" borderId="10" xfId="2" applyFont="1" applyFill="1" applyBorder="1" applyAlignment="1">
      <alignment wrapText="1"/>
    </xf>
    <xf numFmtId="0" fontId="37" fillId="2" borderId="10" xfId="2" applyFont="1" applyFill="1" applyBorder="1"/>
    <xf numFmtId="0" fontId="10" fillId="0" borderId="11" xfId="2" applyFont="1" applyBorder="1" applyAlignment="1">
      <alignment wrapText="1"/>
    </xf>
    <xf numFmtId="0" fontId="135" fillId="2" borderId="0" xfId="0" applyFont="1" applyFill="1"/>
    <xf numFmtId="0" fontId="15" fillId="2" borderId="10" xfId="2" applyFont="1" applyFill="1" applyBorder="1"/>
    <xf numFmtId="0" fontId="17" fillId="2" borderId="10" xfId="2" applyFont="1" applyFill="1" applyBorder="1"/>
    <xf numFmtId="0" fontId="29" fillId="2" borderId="17" xfId="0" applyFont="1" applyFill="1" applyBorder="1" applyAlignment="1">
      <alignment horizontal="center"/>
    </xf>
    <xf numFmtId="14" fontId="18" fillId="0" borderId="0" xfId="13" applyNumberFormat="1" applyFont="1" applyAlignment="1">
      <alignment horizontal="right"/>
    </xf>
    <xf numFmtId="0" fontId="9" fillId="2" borderId="0" xfId="13" applyFill="1" applyAlignment="1">
      <alignment horizontal="right"/>
    </xf>
    <xf numFmtId="0" fontId="16" fillId="2" borderId="10" xfId="2" applyFont="1" applyFill="1" applyBorder="1"/>
    <xf numFmtId="0" fontId="135" fillId="2" borderId="10" xfId="2" applyFont="1" applyFill="1" applyBorder="1"/>
    <xf numFmtId="0" fontId="56" fillId="2" borderId="11" xfId="0" applyFont="1" applyFill="1" applyBorder="1" applyAlignment="1">
      <alignment horizontal="center"/>
    </xf>
    <xf numFmtId="0" fontId="30" fillId="2" borderId="11" xfId="0" quotePrefix="1" applyFont="1" applyFill="1" applyBorder="1" applyAlignment="1">
      <alignment horizontal="center"/>
    </xf>
    <xf numFmtId="0" fontId="21" fillId="3" borderId="2" xfId="3" applyFont="1" applyFill="1" applyBorder="1" applyAlignment="1">
      <alignment horizontal="center"/>
    </xf>
    <xf numFmtId="0" fontId="21" fillId="4" borderId="10" xfId="3" applyFont="1" applyFill="1" applyBorder="1"/>
    <xf numFmtId="0" fontId="43" fillId="2" borderId="10" xfId="3" applyFont="1" applyFill="1" applyBorder="1"/>
    <xf numFmtId="0" fontId="24" fillId="2" borderId="11" xfId="3" applyFont="1" applyFill="1" applyBorder="1"/>
    <xf numFmtId="0" fontId="24" fillId="2" borderId="10" xfId="3" applyFont="1" applyFill="1" applyBorder="1"/>
    <xf numFmtId="0" fontId="18" fillId="2" borderId="10" xfId="3" applyFont="1" applyFill="1" applyBorder="1" applyAlignment="1">
      <alignment wrapText="1"/>
    </xf>
    <xf numFmtId="0" fontId="8" fillId="2" borderId="10" xfId="3" applyFont="1" applyFill="1" applyBorder="1"/>
    <xf numFmtId="0" fontId="18" fillId="4" borderId="10" xfId="3" applyFont="1" applyFill="1" applyBorder="1"/>
    <xf numFmtId="0" fontId="24" fillId="4" borderId="10" xfId="3" applyFont="1" applyFill="1" applyBorder="1"/>
    <xf numFmtId="0" fontId="22" fillId="2" borderId="11" xfId="2" applyFont="1" applyFill="1" applyBorder="1" applyAlignment="1">
      <alignment wrapText="1"/>
    </xf>
    <xf numFmtId="0" fontId="22" fillId="4" borderId="11" xfId="3" applyFont="1" applyFill="1" applyBorder="1" applyAlignment="1">
      <alignment wrapText="1"/>
    </xf>
    <xf numFmtId="16" fontId="25" fillId="0" borderId="11" xfId="0" quotePrefix="1" applyNumberFormat="1" applyFont="1" applyBorder="1" applyAlignment="1">
      <alignment horizontal="center"/>
    </xf>
    <xf numFmtId="0" fontId="81" fillId="2" borderId="26" xfId="0" applyFont="1" applyFill="1" applyBorder="1" applyAlignment="1">
      <alignment vertical="center" wrapText="1"/>
    </xf>
    <xf numFmtId="0" fontId="81" fillId="2" borderId="26" xfId="0" applyFont="1" applyFill="1" applyBorder="1" applyAlignment="1">
      <alignment vertical="center"/>
    </xf>
    <xf numFmtId="3" fontId="145" fillId="2" borderId="0" xfId="7" applyNumberFormat="1" applyFont="1" applyFill="1" applyBorder="1" applyAlignment="1"/>
    <xf numFmtId="0" fontId="145" fillId="2" borderId="0" xfId="0" applyFont="1" applyFill="1"/>
    <xf numFmtId="0" fontId="0" fillId="2" borderId="0" xfId="0" applyFill="1"/>
    <xf numFmtId="0" fontId="9" fillId="2" borderId="0" xfId="0" applyFont="1" applyFill="1" applyAlignment="1">
      <alignment vertical="center" wrapText="1"/>
    </xf>
    <xf numFmtId="0" fontId="9" fillId="2" borderId="0" xfId="0" applyFont="1" applyFill="1"/>
    <xf numFmtId="0" fontId="102" fillId="2" borderId="0" xfId="6" applyFont="1" applyFill="1" applyAlignment="1">
      <alignment horizontal="right" vertical="center"/>
    </xf>
    <xf numFmtId="0" fontId="103" fillId="2" borderId="0" xfId="0" applyFont="1" applyFill="1"/>
    <xf numFmtId="0" fontId="86" fillId="2" borderId="0" xfId="1" applyFont="1" applyFill="1" applyAlignment="1">
      <alignment horizontal="right"/>
    </xf>
    <xf numFmtId="14" fontId="146" fillId="2" borderId="0" xfId="1" applyNumberFormat="1" applyFont="1" applyFill="1" applyAlignment="1">
      <alignment horizontal="right"/>
    </xf>
    <xf numFmtId="0" fontId="18" fillId="2" borderId="0" xfId="6" applyFont="1" applyFill="1" applyAlignment="1">
      <alignment vertical="center"/>
    </xf>
    <xf numFmtId="0" fontId="24" fillId="2" borderId="0" xfId="1" applyFont="1" applyFill="1" applyAlignment="1">
      <alignment vertical="center" wrapText="1"/>
    </xf>
    <xf numFmtId="0" fontId="14" fillId="2" borderId="11" xfId="2" applyFont="1" applyFill="1" applyBorder="1" applyAlignment="1">
      <alignment wrapText="1"/>
    </xf>
    <xf numFmtId="0" fontId="55" fillId="2" borderId="11" xfId="2" applyFont="1" applyFill="1" applyBorder="1" applyAlignment="1">
      <alignment wrapText="1"/>
    </xf>
    <xf numFmtId="0" fontId="149" fillId="0" borderId="0" xfId="0" applyFont="1" applyAlignment="1" applyProtection="1">
      <alignment vertical="center"/>
      <protection locked="0"/>
    </xf>
    <xf numFmtId="0" fontId="37" fillId="0" borderId="0" xfId="0" applyFont="1" applyAlignment="1" applyProtection="1">
      <alignment vertical="center"/>
      <protection locked="0"/>
    </xf>
    <xf numFmtId="0" fontId="24" fillId="17" borderId="0" xfId="6" applyFont="1" applyFill="1"/>
    <xf numFmtId="0" fontId="24" fillId="17" borderId="0" xfId="6" applyFont="1" applyFill="1" applyAlignment="1">
      <alignment horizontal="center" vertical="center"/>
    </xf>
    <xf numFmtId="0" fontId="9" fillId="0" borderId="0" xfId="6"/>
    <xf numFmtId="0" fontId="18" fillId="6" borderId="11" xfId="0" quotePrefix="1" applyFont="1" applyFill="1" applyBorder="1" applyAlignment="1">
      <alignment horizontal="center"/>
    </xf>
    <xf numFmtId="0" fontId="8" fillId="6" borderId="0" xfId="0" applyFont="1" applyFill="1"/>
    <xf numFmtId="0" fontId="75" fillId="6" borderId="0" xfId="0" applyFont="1" applyFill="1"/>
    <xf numFmtId="0" fontId="29" fillId="6" borderId="0" xfId="0" applyFont="1" applyFill="1"/>
    <xf numFmtId="20" fontId="16" fillId="4" borderId="11" xfId="3" applyNumberFormat="1" applyFont="1" applyFill="1" applyBorder="1" applyAlignment="1">
      <alignment horizontal="center"/>
    </xf>
    <xf numFmtId="0" fontId="17" fillId="0" borderId="0" xfId="0" applyFont="1" applyAlignment="1">
      <alignment wrapText="1"/>
    </xf>
    <xf numFmtId="0" fontId="13" fillId="0" borderId="10" xfId="2" applyFont="1" applyBorder="1" applyAlignment="1">
      <alignment wrapText="1"/>
    </xf>
    <xf numFmtId="0" fontId="28" fillId="4" borderId="10" xfId="2" applyFont="1" applyFill="1" applyBorder="1" applyAlignment="1">
      <alignment wrapText="1"/>
    </xf>
    <xf numFmtId="0" fontId="21" fillId="4" borderId="10" xfId="3" applyFont="1" applyFill="1" applyBorder="1" applyAlignment="1">
      <alignment wrapText="1"/>
    </xf>
    <xf numFmtId="0" fontId="21" fillId="4" borderId="11" xfId="3" applyFont="1" applyFill="1" applyBorder="1"/>
    <xf numFmtId="0" fontId="18" fillId="2" borderId="11" xfId="3" applyFont="1" applyFill="1" applyBorder="1" applyAlignment="1">
      <alignment wrapText="1"/>
    </xf>
    <xf numFmtId="0" fontId="10" fillId="2" borderId="11" xfId="2" applyFont="1" applyFill="1" applyBorder="1" applyAlignment="1">
      <alignment wrapText="1"/>
    </xf>
    <xf numFmtId="0" fontId="13" fillId="2" borderId="11" xfId="2" applyFont="1" applyFill="1" applyBorder="1" applyAlignment="1">
      <alignment wrapText="1"/>
    </xf>
    <xf numFmtId="14" fontId="29" fillId="2" borderId="0" xfId="1" applyNumberFormat="1" applyFont="1" applyFill="1" applyAlignment="1">
      <alignment horizontal="left"/>
    </xf>
    <xf numFmtId="0" fontId="20" fillId="4" borderId="0" xfId="0" applyFont="1" applyFill="1"/>
    <xf numFmtId="0" fontId="48" fillId="4" borderId="0" xfId="0" applyFont="1" applyFill="1"/>
    <xf numFmtId="0" fontId="58" fillId="4" borderId="10" xfId="2" applyFont="1" applyFill="1" applyBorder="1"/>
    <xf numFmtId="0" fontId="8" fillId="4" borderId="11" xfId="0" applyFont="1" applyFill="1" applyBorder="1" applyAlignment="1">
      <alignment horizontal="center"/>
    </xf>
    <xf numFmtId="0" fontId="8" fillId="4" borderId="17" xfId="0" applyFont="1" applyFill="1" applyBorder="1" applyAlignment="1">
      <alignment horizontal="center"/>
    </xf>
    <xf numFmtId="14" fontId="86" fillId="2" borderId="0" xfId="1" applyNumberFormat="1" applyFont="1" applyFill="1"/>
    <xf numFmtId="0" fontId="134" fillId="0" borderId="0" xfId="0" applyFont="1"/>
    <xf numFmtId="0" fontId="33" fillId="2" borderId="11" xfId="0" quotePrefix="1" applyFont="1" applyFill="1" applyBorder="1" applyAlignment="1">
      <alignment horizontal="center"/>
    </xf>
    <xf numFmtId="0" fontId="82" fillId="0" borderId="0" xfId="1" applyFont="1"/>
    <xf numFmtId="3" fontId="82" fillId="0" borderId="0" xfId="1" applyNumberFormat="1" applyFont="1"/>
    <xf numFmtId="0" fontId="146" fillId="2" borderId="0" xfId="1" applyFont="1" applyFill="1"/>
    <xf numFmtId="165" fontId="146" fillId="2" borderId="0" xfId="1" applyNumberFormat="1" applyFont="1" applyFill="1"/>
    <xf numFmtId="0" fontId="150" fillId="2" borderId="0" xfId="1" applyFont="1" applyFill="1"/>
    <xf numFmtId="0" fontId="151" fillId="2" borderId="0" xfId="1" applyFont="1" applyFill="1"/>
    <xf numFmtId="165" fontId="26" fillId="18" borderId="0" xfId="9" applyNumberFormat="1" applyFont="1" applyFill="1" applyBorder="1" applyAlignment="1">
      <alignment horizontal="center"/>
    </xf>
    <xf numFmtId="16" fontId="18" fillId="6" borderId="11" xfId="0" quotePrefix="1" applyNumberFormat="1" applyFont="1" applyFill="1" applyBorder="1" applyAlignment="1">
      <alignment horizontal="center"/>
    </xf>
    <xf numFmtId="0" fontId="28" fillId="0" borderId="10" xfId="2" applyFont="1" applyBorder="1" applyAlignment="1">
      <alignment wrapText="1"/>
    </xf>
    <xf numFmtId="0" fontId="43" fillId="2" borderId="9" xfId="3" quotePrefix="1" applyFont="1" applyFill="1" applyBorder="1" applyAlignment="1">
      <alignment horizontal="left"/>
    </xf>
    <xf numFmtId="16" fontId="10" fillId="2" borderId="11" xfId="0" applyNumberFormat="1" applyFont="1" applyFill="1" applyBorder="1" applyAlignment="1">
      <alignment horizontal="center"/>
    </xf>
    <xf numFmtId="20" fontId="22" fillId="2" borderId="10" xfId="3" applyNumberFormat="1" applyFont="1" applyFill="1" applyBorder="1" applyAlignment="1">
      <alignment horizontal="left"/>
    </xf>
    <xf numFmtId="0" fontId="35" fillId="0" borderId="0" xfId="0" applyFont="1"/>
    <xf numFmtId="0" fontId="25" fillId="4" borderId="42" xfId="1" applyFont="1" applyFill="1" applyBorder="1" applyAlignment="1">
      <alignment horizontal="center"/>
    </xf>
    <xf numFmtId="0" fontId="56" fillId="4" borderId="0" xfId="1" applyFont="1" applyFill="1" applyAlignment="1">
      <alignment horizontal="left"/>
    </xf>
    <xf numFmtId="0" fontId="29" fillId="7" borderId="0" xfId="1" applyFont="1" applyFill="1" applyAlignment="1">
      <alignment horizontal="left" wrapText="1"/>
    </xf>
    <xf numFmtId="0" fontId="29" fillId="4" borderId="0" xfId="1" applyFont="1" applyFill="1" applyAlignment="1">
      <alignment horizontal="left" vertical="top" wrapText="1"/>
    </xf>
    <xf numFmtId="0" fontId="156" fillId="2" borderId="0" xfId="1" applyFont="1" applyFill="1"/>
    <xf numFmtId="0" fontId="18" fillId="2" borderId="0" xfId="13" applyFont="1" applyFill="1" applyAlignment="1">
      <alignment vertical="center" wrapText="1"/>
    </xf>
    <xf numFmtId="0" fontId="24" fillId="2" borderId="0" xfId="13" applyFont="1" applyFill="1" applyAlignment="1">
      <alignment vertical="center"/>
    </xf>
    <xf numFmtId="0" fontId="18" fillId="2" borderId="0" xfId="13" applyFont="1" applyFill="1" applyAlignment="1">
      <alignment vertical="center"/>
    </xf>
    <xf numFmtId="0" fontId="24" fillId="2" borderId="30" xfId="13" applyFont="1" applyFill="1" applyBorder="1" applyAlignment="1">
      <alignment vertical="center"/>
    </xf>
    <xf numFmtId="0" fontId="153" fillId="2" borderId="0" xfId="13" applyFont="1" applyFill="1" applyAlignment="1">
      <alignment horizontal="right"/>
    </xf>
    <xf numFmtId="0" fontId="153" fillId="2" borderId="0" xfId="13" applyFont="1" applyFill="1"/>
    <xf numFmtId="3" fontId="153" fillId="2" borderId="0" xfId="13" applyNumberFormat="1" applyFont="1" applyFill="1"/>
    <xf numFmtId="3" fontId="157" fillId="2" borderId="0" xfId="13" applyNumberFormat="1" applyFont="1" applyFill="1"/>
    <xf numFmtId="3" fontId="18" fillId="0" borderId="0" xfId="1" applyNumberFormat="1" applyFont="1"/>
    <xf numFmtId="0" fontId="18" fillId="2" borderId="0" xfId="1" applyFont="1" applyFill="1" applyAlignment="1">
      <alignment horizontal="left"/>
    </xf>
    <xf numFmtId="0" fontId="77" fillId="0" borderId="0" xfId="16" applyFont="1"/>
    <xf numFmtId="0" fontId="1" fillId="0" borderId="0" xfId="16" applyFont="1"/>
    <xf numFmtId="0" fontId="144" fillId="0" borderId="0" xfId="16" applyFont="1"/>
    <xf numFmtId="0" fontId="143" fillId="2" borderId="67" xfId="11" applyFont="1" applyFill="1" applyBorder="1"/>
    <xf numFmtId="0" fontId="159" fillId="2" borderId="0" xfId="11" applyFont="1" applyFill="1"/>
    <xf numFmtId="0" fontId="159" fillId="2" borderId="18" xfId="11" applyFont="1" applyFill="1" applyBorder="1"/>
    <xf numFmtId="0" fontId="106" fillId="3" borderId="88" xfId="11" applyFont="1" applyFill="1" applyBorder="1" applyAlignment="1">
      <alignment horizontal="center" vertical="top"/>
    </xf>
    <xf numFmtId="0" fontId="106" fillId="3" borderId="75" xfId="11" applyFont="1" applyFill="1" applyBorder="1" applyAlignment="1">
      <alignment horizontal="center" vertical="top"/>
    </xf>
    <xf numFmtId="0" fontId="80" fillId="3" borderId="79" xfId="11" applyFont="1" applyFill="1" applyBorder="1"/>
    <xf numFmtId="0" fontId="78" fillId="3" borderId="76" xfId="11" applyFont="1" applyFill="1" applyBorder="1"/>
    <xf numFmtId="0" fontId="80" fillId="3" borderId="80" xfId="11" applyFont="1" applyFill="1" applyBorder="1"/>
    <xf numFmtId="0" fontId="78" fillId="3" borderId="43" xfId="11" applyFont="1" applyFill="1" applyBorder="1"/>
    <xf numFmtId="0" fontId="78" fillId="7" borderId="93" xfId="11" applyFont="1" applyFill="1" applyBorder="1" applyAlignment="1">
      <alignment horizontal="left" vertical="top" wrapText="1"/>
    </xf>
    <xf numFmtId="0" fontId="78" fillId="7" borderId="94" xfId="11" applyFont="1" applyFill="1" applyBorder="1" applyAlignment="1">
      <alignment horizontal="left" vertical="top" wrapText="1"/>
    </xf>
    <xf numFmtId="0" fontId="159" fillId="7" borderId="15" xfId="11" applyFont="1" applyFill="1" applyBorder="1" applyAlignment="1">
      <alignment wrapText="1"/>
    </xf>
    <xf numFmtId="0" fontId="160" fillId="7" borderId="48" xfId="11" applyFont="1" applyFill="1" applyBorder="1"/>
    <xf numFmtId="0" fontId="78" fillId="7" borderId="18" xfId="11" applyFont="1" applyFill="1" applyBorder="1"/>
    <xf numFmtId="0" fontId="161" fillId="7" borderId="15" xfId="11" applyFont="1" applyFill="1" applyBorder="1" applyAlignment="1">
      <alignment wrapText="1"/>
    </xf>
    <xf numFmtId="0" fontId="78" fillId="7" borderId="48" xfId="11" applyFont="1" applyFill="1" applyBorder="1"/>
    <xf numFmtId="0" fontId="162" fillId="7" borderId="15" xfId="11" applyFont="1" applyFill="1" applyBorder="1"/>
    <xf numFmtId="0" fontId="159" fillId="7" borderId="47" xfId="11" applyFont="1" applyFill="1" applyBorder="1"/>
    <xf numFmtId="0" fontId="159" fillId="7" borderId="15" xfId="11" applyFont="1" applyFill="1" applyBorder="1"/>
    <xf numFmtId="0" fontId="163" fillId="7" borderId="47" xfId="11" applyFont="1" applyFill="1" applyBorder="1"/>
    <xf numFmtId="0" fontId="164" fillId="7" borderId="47" xfId="11" applyFont="1" applyFill="1" applyBorder="1" applyAlignment="1">
      <alignment vertical="top"/>
    </xf>
    <xf numFmtId="0" fontId="142" fillId="7" borderId="18" xfId="11" applyFont="1" applyFill="1" applyBorder="1" applyAlignment="1">
      <alignment wrapText="1"/>
    </xf>
    <xf numFmtId="0" fontId="159" fillId="7" borderId="9" xfId="11" applyFont="1" applyFill="1" applyBorder="1"/>
    <xf numFmtId="0" fontId="78" fillId="7" borderId="35" xfId="11" applyFont="1" applyFill="1" applyBorder="1"/>
    <xf numFmtId="0" fontId="159" fillId="7" borderId="23" xfId="11" applyFont="1" applyFill="1" applyBorder="1"/>
    <xf numFmtId="0" fontId="142" fillId="7" borderId="35" xfId="11" applyFont="1" applyFill="1" applyBorder="1"/>
    <xf numFmtId="0" fontId="78" fillId="4" borderId="93" xfId="11" applyFont="1" applyFill="1" applyBorder="1" applyAlignment="1">
      <alignment horizontal="left" vertical="top"/>
    </xf>
    <xf numFmtId="0" fontId="78" fillId="4" borderId="94" xfId="11" applyFont="1" applyFill="1" applyBorder="1" applyAlignment="1">
      <alignment horizontal="left" vertical="top"/>
    </xf>
    <xf numFmtId="0" fontId="163" fillId="4" borderId="15" xfId="11" applyFont="1" applyFill="1" applyBorder="1"/>
    <xf numFmtId="0" fontId="78" fillId="4" borderId="48" xfId="11" applyFont="1" applyFill="1" applyBorder="1"/>
    <xf numFmtId="0" fontId="78" fillId="4" borderId="18" xfId="11" applyFont="1" applyFill="1" applyBorder="1"/>
    <xf numFmtId="0" fontId="160" fillId="4" borderId="48" xfId="11" applyFont="1" applyFill="1" applyBorder="1" applyAlignment="1">
      <alignment wrapText="1"/>
    </xf>
    <xf numFmtId="0" fontId="160" fillId="4" borderId="48" xfId="11" applyFont="1" applyFill="1" applyBorder="1"/>
    <xf numFmtId="0" fontId="159" fillId="4" borderId="9" xfId="11" applyFont="1" applyFill="1" applyBorder="1"/>
    <xf numFmtId="0" fontId="78" fillId="4" borderId="35" xfId="11" applyFont="1" applyFill="1" applyBorder="1"/>
    <xf numFmtId="0" fontId="159" fillId="4" borderId="23" xfId="11" applyFont="1" applyFill="1" applyBorder="1"/>
    <xf numFmtId="0" fontId="78" fillId="4" borderId="66" xfId="11" applyFont="1" applyFill="1" applyBorder="1"/>
    <xf numFmtId="0" fontId="78" fillId="7" borderId="93" xfId="11" applyFont="1" applyFill="1" applyBorder="1" applyAlignment="1">
      <alignment horizontal="left" vertical="top"/>
    </xf>
    <xf numFmtId="0" fontId="78" fillId="7" borderId="94" xfId="11" applyFont="1" applyFill="1" applyBorder="1" applyAlignment="1">
      <alignment horizontal="left" vertical="top"/>
    </xf>
    <xf numFmtId="0" fontId="159" fillId="7" borderId="15" xfId="11" applyFont="1" applyFill="1" applyBorder="1" applyAlignment="1">
      <alignment horizontal="left" vertical="top" wrapText="1"/>
    </xf>
    <xf numFmtId="0" fontId="78" fillId="7" borderId="48" xfId="11" applyFont="1" applyFill="1" applyBorder="1" applyAlignment="1">
      <alignment vertical="top"/>
    </xf>
    <xf numFmtId="0" fontId="78" fillId="7" borderId="66" xfId="11" applyFont="1" applyFill="1" applyBorder="1"/>
    <xf numFmtId="0" fontId="159" fillId="4" borderId="15" xfId="11" applyFont="1" applyFill="1" applyBorder="1" applyAlignment="1">
      <alignment wrapText="1"/>
    </xf>
    <xf numFmtId="0" fontId="78" fillId="4" borderId="48" xfId="11" applyFont="1" applyFill="1" applyBorder="1" applyAlignment="1">
      <alignment vertical="top"/>
    </xf>
    <xf numFmtId="0" fontId="159" fillId="4" borderId="47" xfId="11" applyFont="1" applyFill="1" applyBorder="1"/>
    <xf numFmtId="0" fontId="159" fillId="4" borderId="15" xfId="11" applyFont="1" applyFill="1" applyBorder="1"/>
    <xf numFmtId="0" fontId="78" fillId="7" borderId="18" xfId="11" applyFont="1" applyFill="1" applyBorder="1" applyAlignment="1">
      <alignment vertical="top"/>
    </xf>
    <xf numFmtId="0" fontId="163" fillId="7" borderId="15" xfId="11" applyFont="1" applyFill="1" applyBorder="1"/>
    <xf numFmtId="0" fontId="159" fillId="4" borderId="48" xfId="11" applyFont="1" applyFill="1" applyBorder="1"/>
    <xf numFmtId="0" fontId="159" fillId="7" borderId="67" xfId="11" applyFont="1" applyFill="1" applyBorder="1"/>
    <xf numFmtId="0" fontId="159" fillId="7" borderId="18" xfId="11" applyFont="1" applyFill="1" applyBorder="1"/>
    <xf numFmtId="0" fontId="159" fillId="7" borderId="68" xfId="11" applyFont="1" applyFill="1" applyBorder="1"/>
    <xf numFmtId="0" fontId="159" fillId="7" borderId="69" xfId="11" applyFont="1" applyFill="1" applyBorder="1"/>
    <xf numFmtId="0" fontId="159" fillId="2" borderId="67" xfId="11" applyFont="1" applyFill="1" applyBorder="1"/>
    <xf numFmtId="0" fontId="80" fillId="3" borderId="88" xfId="11" applyFont="1" applyFill="1" applyBorder="1"/>
    <xf numFmtId="0" fontId="78" fillId="3" borderId="75" xfId="11" applyFont="1" applyFill="1" applyBorder="1"/>
    <xf numFmtId="0" fontId="80" fillId="3" borderId="86" xfId="11" applyFont="1" applyFill="1" applyBorder="1"/>
    <xf numFmtId="0" fontId="159" fillId="7" borderId="13" xfId="11" applyFont="1" applyFill="1" applyBorder="1"/>
    <xf numFmtId="0" fontId="159" fillId="7" borderId="41" xfId="11" applyFont="1" applyFill="1" applyBorder="1"/>
    <xf numFmtId="0" fontId="159" fillId="7" borderId="50" xfId="11" applyFont="1" applyFill="1" applyBorder="1"/>
    <xf numFmtId="0" fontId="161" fillId="2" borderId="0" xfId="11" applyFont="1" applyFill="1"/>
    <xf numFmtId="0" fontId="159" fillId="0" borderId="0" xfId="11" applyFont="1"/>
    <xf numFmtId="0" fontId="152" fillId="2" borderId="0" xfId="1" applyFont="1" applyFill="1"/>
    <xf numFmtId="0" fontId="81" fillId="2" borderId="30" xfId="13" applyFont="1" applyFill="1" applyBorder="1"/>
    <xf numFmtId="0" fontId="24" fillId="2" borderId="30" xfId="13" applyFont="1" applyFill="1" applyBorder="1" applyAlignment="1">
      <alignment vertical="center" wrapText="1"/>
    </xf>
    <xf numFmtId="0" fontId="24" fillId="2" borderId="30" xfId="6" applyFont="1" applyFill="1" applyBorder="1" applyAlignment="1">
      <alignment vertical="center"/>
    </xf>
    <xf numFmtId="0" fontId="24" fillId="2" borderId="0" xfId="13" applyFont="1" applyFill="1" applyAlignment="1">
      <alignment vertical="center" wrapText="1"/>
    </xf>
    <xf numFmtId="9" fontId="24" fillId="2" borderId="0" xfId="5" applyFont="1" applyFill="1" applyBorder="1"/>
    <xf numFmtId="0" fontId="18" fillId="2" borderId="0" xfId="13" applyFont="1" applyFill="1" applyAlignment="1">
      <alignment horizontal="right" wrapText="1"/>
    </xf>
    <xf numFmtId="0" fontId="24" fillId="2" borderId="90" xfId="13" applyFont="1" applyFill="1" applyBorder="1" applyAlignment="1">
      <alignment horizontal="right" wrapText="1"/>
    </xf>
    <xf numFmtId="0" fontId="24" fillId="2" borderId="0" xfId="13" applyFont="1" applyFill="1" applyAlignment="1">
      <alignment horizontal="right" wrapText="1"/>
    </xf>
    <xf numFmtId="0" fontId="24" fillId="2" borderId="91" xfId="13" applyFont="1" applyFill="1" applyBorder="1" applyAlignment="1">
      <alignment horizontal="center" wrapText="1"/>
    </xf>
    <xf numFmtId="0" fontId="24" fillId="2" borderId="0" xfId="13" applyFont="1" applyFill="1" applyAlignment="1">
      <alignment horizontal="center" wrapText="1"/>
    </xf>
    <xf numFmtId="0" fontId="24" fillId="2" borderId="90" xfId="13" applyFont="1" applyFill="1" applyBorder="1" applyAlignment="1">
      <alignment horizontal="right" vertical="top" wrapText="1"/>
    </xf>
    <xf numFmtId="0" fontId="24" fillId="2" borderId="0" xfId="13" applyFont="1" applyFill="1" applyAlignment="1">
      <alignment horizontal="right" vertical="top" wrapText="1"/>
    </xf>
    <xf numFmtId="9" fontId="18" fillId="2" borderId="28" xfId="5" applyFont="1" applyFill="1" applyBorder="1" applyAlignment="1">
      <alignment horizontal="right" vertical="center" wrapText="1"/>
    </xf>
    <xf numFmtId="9" fontId="18" fillId="2" borderId="0" xfId="5" applyFont="1" applyFill="1" applyBorder="1" applyAlignment="1">
      <alignment horizontal="right" vertical="center" wrapText="1"/>
    </xf>
    <xf numFmtId="0" fontId="18" fillId="2" borderId="95" xfId="13" applyFont="1" applyFill="1" applyBorder="1" applyAlignment="1">
      <alignment vertical="center"/>
    </xf>
    <xf numFmtId="3" fontId="18" fillId="2" borderId="96" xfId="13" applyNumberFormat="1" applyFont="1" applyFill="1" applyBorder="1" applyAlignment="1">
      <alignment vertical="center"/>
    </xf>
    <xf numFmtId="3" fontId="18" fillId="2" borderId="97" xfId="13" applyNumberFormat="1" applyFont="1" applyFill="1" applyBorder="1" applyAlignment="1">
      <alignment vertical="center"/>
    </xf>
    <xf numFmtId="3" fontId="24" fillId="2" borderId="97" xfId="13" applyNumberFormat="1" applyFont="1" applyFill="1" applyBorder="1" applyAlignment="1">
      <alignment vertical="center"/>
    </xf>
    <xf numFmtId="9" fontId="18" fillId="2" borderId="98" xfId="5" applyFont="1" applyFill="1" applyBorder="1" applyAlignment="1">
      <alignment horizontal="right" vertical="center"/>
    </xf>
    <xf numFmtId="9" fontId="18" fillId="2" borderId="97" xfId="5" applyFont="1" applyFill="1" applyBorder="1" applyAlignment="1">
      <alignment horizontal="right" vertical="center"/>
    </xf>
    <xf numFmtId="0" fontId="96" fillId="2" borderId="0" xfId="1" applyFont="1" applyFill="1" applyAlignment="1">
      <alignment horizontal="center"/>
    </xf>
    <xf numFmtId="0" fontId="143" fillId="0" borderId="0" xfId="0" applyFont="1"/>
    <xf numFmtId="1" fontId="9" fillId="2" borderId="0" xfId="1" applyNumberFormat="1" applyFill="1" applyAlignment="1">
      <alignment horizontal="right"/>
    </xf>
    <xf numFmtId="1" fontId="91" fillId="2" borderId="0" xfId="1" applyNumberFormat="1" applyFont="1" applyFill="1"/>
    <xf numFmtId="0" fontId="56" fillId="6" borderId="0" xfId="0" applyFont="1" applyFill="1" applyAlignment="1">
      <alignment horizontal="center"/>
    </xf>
    <xf numFmtId="0" fontId="56" fillId="16" borderId="0" xfId="0" applyFont="1" applyFill="1" applyAlignment="1">
      <alignment horizontal="left"/>
    </xf>
    <xf numFmtId="0" fontId="56" fillId="16" borderId="0" xfId="0" applyFont="1" applyFill="1" applyAlignment="1">
      <alignment horizontal="center"/>
    </xf>
    <xf numFmtId="0" fontId="18" fillId="2" borderId="0" xfId="0" applyFont="1" applyFill="1" applyAlignment="1">
      <alignment horizontal="left"/>
    </xf>
    <xf numFmtId="0" fontId="29" fillId="2" borderId="0" xfId="0" applyFont="1" applyFill="1" applyAlignment="1">
      <alignment horizontal="center"/>
    </xf>
    <xf numFmtId="0" fontId="18" fillId="2" borderId="0" xfId="0" applyFont="1" applyFill="1" applyAlignment="1">
      <alignment horizontal="center"/>
    </xf>
    <xf numFmtId="16" fontId="18" fillId="16" borderId="11" xfId="0" quotePrefix="1" applyNumberFormat="1" applyFont="1" applyFill="1" applyBorder="1" applyAlignment="1">
      <alignment horizontal="center"/>
    </xf>
    <xf numFmtId="16" fontId="33" fillId="16" borderId="11" xfId="0" quotePrefix="1" applyNumberFormat="1" applyFont="1" applyFill="1" applyBorder="1" applyAlignment="1">
      <alignment horizontal="center"/>
    </xf>
    <xf numFmtId="0" fontId="33" fillId="16" borderId="11" xfId="0" quotePrefix="1" applyFont="1" applyFill="1" applyBorder="1" applyAlignment="1">
      <alignment horizontal="center"/>
    </xf>
    <xf numFmtId="0" fontId="18" fillId="16" borderId="11" xfId="0" applyFont="1" applyFill="1" applyBorder="1" applyAlignment="1">
      <alignment horizontal="center"/>
    </xf>
    <xf numFmtId="0" fontId="20" fillId="16" borderId="11" xfId="0" quotePrefix="1" applyFont="1" applyFill="1" applyBorder="1" applyAlignment="1">
      <alignment horizontal="center"/>
    </xf>
    <xf numFmtId="0" fontId="8" fillId="2" borderId="11" xfId="0" applyFont="1" applyFill="1" applyBorder="1" applyAlignment="1">
      <alignment horizontal="center"/>
    </xf>
    <xf numFmtId="0" fontId="8" fillId="2" borderId="17" xfId="0" applyFont="1" applyFill="1" applyBorder="1" applyAlignment="1">
      <alignment horizontal="center"/>
    </xf>
    <xf numFmtId="0" fontId="18" fillId="16" borderId="11" xfId="0" quotePrefix="1" applyFont="1" applyFill="1" applyBorder="1" applyAlignment="1">
      <alignment horizontal="center"/>
    </xf>
    <xf numFmtId="0" fontId="52" fillId="6" borderId="10" xfId="2" quotePrefix="1" applyFont="1" applyFill="1" applyBorder="1" applyAlignment="1">
      <alignment horizontal="center"/>
    </xf>
    <xf numFmtId="16" fontId="29" fillId="16" borderId="11" xfId="0" quotePrefix="1" applyNumberFormat="1" applyFont="1" applyFill="1" applyBorder="1" applyAlignment="1">
      <alignment horizontal="center"/>
    </xf>
    <xf numFmtId="14" fontId="18" fillId="2" borderId="11" xfId="0" quotePrefix="1" applyNumberFormat="1" applyFont="1" applyFill="1" applyBorder="1" applyAlignment="1">
      <alignment horizontal="center"/>
    </xf>
    <xf numFmtId="0" fontId="58" fillId="2" borderId="10" xfId="2" applyFont="1" applyFill="1" applyBorder="1" applyAlignment="1">
      <alignment wrapText="1"/>
    </xf>
    <xf numFmtId="0" fontId="8" fillId="2" borderId="11" xfId="0" quotePrefix="1" applyFont="1" applyFill="1" applyBorder="1" applyAlignment="1">
      <alignment horizontal="center"/>
    </xf>
    <xf numFmtId="16" fontId="8" fillId="2" borderId="11" xfId="0" quotePrefix="1" applyNumberFormat="1" applyFont="1" applyFill="1" applyBorder="1" applyAlignment="1">
      <alignment horizontal="center"/>
    </xf>
    <xf numFmtId="0" fontId="59" fillId="0" borderId="0" xfId="0" applyFont="1"/>
    <xf numFmtId="0" fontId="166" fillId="0" borderId="0" xfId="0" applyFont="1"/>
    <xf numFmtId="0" fontId="167" fillId="0" borderId="0" xfId="0" applyFont="1"/>
    <xf numFmtId="0" fontId="63" fillId="0" borderId="0" xfId="0" applyFont="1"/>
    <xf numFmtId="0" fontId="168" fillId="0" borderId="0" xfId="0" applyFont="1" applyAlignment="1">
      <alignment horizontal="left"/>
    </xf>
    <xf numFmtId="0" fontId="169" fillId="3" borderId="2" xfId="2" applyFont="1" applyFill="1" applyBorder="1" applyAlignment="1">
      <alignment horizontal="left"/>
    </xf>
    <xf numFmtId="0" fontId="169" fillId="3" borderId="6" xfId="2" applyFont="1" applyFill="1" applyBorder="1" applyAlignment="1">
      <alignment horizontal="center"/>
    </xf>
    <xf numFmtId="0" fontId="59" fillId="4" borderId="11" xfId="0" applyFont="1" applyFill="1" applyBorder="1"/>
    <xf numFmtId="0" fontId="59" fillId="0" borderId="11" xfId="0" applyFont="1" applyBorder="1"/>
    <xf numFmtId="0" fontId="63" fillId="0" borderId="11" xfId="0" applyFont="1" applyBorder="1"/>
    <xf numFmtId="16" fontId="59" fillId="0" borderId="11" xfId="0" quotePrefix="1" applyNumberFormat="1" applyFont="1" applyBorder="1"/>
    <xf numFmtId="0" fontId="170" fillId="0" borderId="11" xfId="0" applyFont="1" applyBorder="1"/>
    <xf numFmtId="0" fontId="59" fillId="2" borderId="11" xfId="0" applyFont="1" applyFill="1" applyBorder="1"/>
    <xf numFmtId="0" fontId="59" fillId="0" borderId="80" xfId="0" applyFont="1" applyBorder="1"/>
    <xf numFmtId="0" fontId="59" fillId="4" borderId="10" xfId="0" applyFont="1" applyFill="1" applyBorder="1"/>
    <xf numFmtId="20" fontId="59" fillId="0" borderId="11" xfId="0" applyNumberFormat="1" applyFont="1" applyBorder="1"/>
    <xf numFmtId="20" fontId="59" fillId="4" borderId="11" xfId="0" applyNumberFormat="1" applyFont="1" applyFill="1" applyBorder="1"/>
    <xf numFmtId="20" fontId="171" fillId="0" borderId="11" xfId="0" applyNumberFormat="1" applyFont="1" applyBorder="1"/>
    <xf numFmtId="0" fontId="172" fillId="2" borderId="11" xfId="2" applyFont="1" applyFill="1" applyBorder="1"/>
    <xf numFmtId="0" fontId="166" fillId="0" borderId="11" xfId="0" applyFont="1" applyBorder="1"/>
    <xf numFmtId="0" fontId="170" fillId="4" borderId="11" xfId="0" applyFont="1" applyFill="1" applyBorder="1"/>
    <xf numFmtId="0" fontId="168" fillId="2" borderId="11" xfId="0" applyFont="1" applyFill="1" applyBorder="1"/>
    <xf numFmtId="0" fontId="168" fillId="2" borderId="0" xfId="0" applyFont="1" applyFill="1"/>
    <xf numFmtId="0" fontId="63" fillId="4" borderId="11" xfId="0" applyFont="1" applyFill="1" applyBorder="1"/>
    <xf numFmtId="0" fontId="171" fillId="2" borderId="11" xfId="0" applyFont="1" applyFill="1" applyBorder="1"/>
    <xf numFmtId="20" fontId="168" fillId="0" borderId="11" xfId="0" applyNumberFormat="1" applyFont="1" applyBorder="1"/>
    <xf numFmtId="20" fontId="63" fillId="0" borderId="11" xfId="0" applyNumberFormat="1" applyFont="1" applyBorder="1"/>
    <xf numFmtId="20" fontId="170" fillId="5" borderId="11" xfId="0" applyNumberFormat="1" applyFont="1" applyFill="1" applyBorder="1"/>
    <xf numFmtId="0" fontId="170" fillId="5" borderId="11" xfId="0" applyFont="1" applyFill="1" applyBorder="1"/>
    <xf numFmtId="0" fontId="167" fillId="0" borderId="11" xfId="0" applyFont="1" applyBorder="1"/>
    <xf numFmtId="20" fontId="173" fillId="0" borderId="11" xfId="0" applyNumberFormat="1" applyFont="1" applyBorder="1"/>
    <xf numFmtId="0" fontId="94" fillId="0" borderId="11" xfId="0" applyFont="1" applyBorder="1"/>
    <xf numFmtId="16" fontId="59" fillId="2" borderId="11" xfId="0" quotePrefix="1" applyNumberFormat="1" applyFont="1" applyFill="1" applyBorder="1"/>
    <xf numFmtId="0" fontId="18" fillId="2" borderId="9" xfId="3" quotePrefix="1" applyFont="1" applyFill="1" applyBorder="1" applyAlignment="1">
      <alignment horizontal="left"/>
    </xf>
    <xf numFmtId="0" fontId="22" fillId="2" borderId="10" xfId="2" applyFont="1" applyFill="1" applyBorder="1"/>
    <xf numFmtId="20" fontId="168" fillId="2" borderId="11" xfId="0" applyNumberFormat="1" applyFont="1" applyFill="1" applyBorder="1"/>
    <xf numFmtId="0" fontId="105" fillId="2" borderId="0" xfId="6" applyFont="1" applyFill="1" applyAlignment="1">
      <alignment horizontal="right" vertical="center"/>
    </xf>
    <xf numFmtId="0" fontId="105" fillId="2" borderId="28" xfId="6" applyFont="1" applyFill="1" applyBorder="1" applyAlignment="1">
      <alignment horizontal="right" vertical="center"/>
    </xf>
    <xf numFmtId="3" fontId="108" fillId="2" borderId="0" xfId="6" applyNumberFormat="1" applyFont="1" applyFill="1" applyAlignment="1">
      <alignment horizontal="right" vertical="center"/>
    </xf>
    <xf numFmtId="3" fontId="108" fillId="2" borderId="28" xfId="6" applyNumberFormat="1" applyFont="1" applyFill="1" applyBorder="1" applyAlignment="1">
      <alignment horizontal="right" vertical="center"/>
    </xf>
    <xf numFmtId="3" fontId="105" fillId="2" borderId="31" xfId="6" applyNumberFormat="1" applyFont="1" applyFill="1" applyBorder="1" applyAlignment="1">
      <alignment horizontal="right" vertical="center" wrapText="1"/>
    </xf>
    <xf numFmtId="3" fontId="105" fillId="2" borderId="32" xfId="6" applyNumberFormat="1" applyFont="1" applyFill="1" applyBorder="1" applyAlignment="1">
      <alignment horizontal="right" vertical="center" wrapText="1"/>
    </xf>
    <xf numFmtId="0" fontId="174" fillId="2" borderId="30" xfId="1" applyFont="1" applyFill="1" applyBorder="1" applyAlignment="1">
      <alignment vertical="center"/>
    </xf>
    <xf numFmtId="0" fontId="175" fillId="2" borderId="0" xfId="1" applyFont="1" applyFill="1" applyAlignment="1">
      <alignment vertical="center" wrapText="1"/>
    </xf>
    <xf numFmtId="3" fontId="105" fillId="2" borderId="0" xfId="6" applyNumberFormat="1" applyFont="1" applyFill="1" applyAlignment="1">
      <alignment horizontal="right" vertical="center"/>
    </xf>
    <xf numFmtId="3" fontId="105" fillId="2" borderId="28" xfId="6" applyNumberFormat="1" applyFont="1" applyFill="1" applyBorder="1" applyAlignment="1">
      <alignment horizontal="right" vertical="center"/>
    </xf>
    <xf numFmtId="0" fontId="9" fillId="2" borderId="0" xfId="6" quotePrefix="1" applyFill="1"/>
    <xf numFmtId="0" fontId="71" fillId="2" borderId="0" xfId="13" applyFont="1" applyFill="1" applyAlignment="1">
      <alignment horizontal="left" vertical="center" wrapText="1"/>
    </xf>
    <xf numFmtId="0" fontId="81" fillId="0" borderId="0" xfId="13" applyFont="1"/>
    <xf numFmtId="0" fontId="35" fillId="0" borderId="0" xfId="13" applyFont="1"/>
    <xf numFmtId="167" fontId="13" fillId="0" borderId="0" xfId="20" applyNumberFormat="1" applyFont="1"/>
    <xf numFmtId="0" fontId="13" fillId="0" borderId="0" xfId="13" applyFont="1"/>
    <xf numFmtId="0" fontId="95" fillId="4" borderId="19" xfId="13" applyFont="1" applyFill="1" applyBorder="1"/>
    <xf numFmtId="0" fontId="35" fillId="4" borderId="65" xfId="13" applyFont="1" applyFill="1" applyBorder="1"/>
    <xf numFmtId="167" fontId="13" fillId="4" borderId="4" xfId="20" applyNumberFormat="1" applyFont="1" applyFill="1" applyBorder="1"/>
    <xf numFmtId="0" fontId="13" fillId="4" borderId="19" xfId="13" applyFont="1" applyFill="1" applyBorder="1"/>
    <xf numFmtId="49" fontId="48" fillId="0" borderId="0" xfId="13" applyNumberFormat="1" applyFont="1"/>
    <xf numFmtId="3" fontId="20" fillId="0" borderId="0" xfId="13" applyNumberFormat="1" applyFont="1"/>
    <xf numFmtId="0" fontId="8" fillId="0" borderId="0" xfId="13" applyFont="1"/>
    <xf numFmtId="3" fontId="20" fillId="0" borderId="47" xfId="13" applyNumberFormat="1" applyFont="1" applyBorder="1"/>
    <xf numFmtId="0" fontId="20" fillId="0" borderId="0" xfId="13" applyFont="1"/>
    <xf numFmtId="9" fontId="65" fillId="0" borderId="47" xfId="5" applyFont="1" applyBorder="1" applyAlignment="1">
      <alignment wrapText="1"/>
    </xf>
    <xf numFmtId="3" fontId="65" fillId="0" borderId="0" xfId="13" applyNumberFormat="1" applyFont="1"/>
    <xf numFmtId="3" fontId="65" fillId="0" borderId="47" xfId="13" applyNumberFormat="1" applyFont="1" applyBorder="1"/>
    <xf numFmtId="3" fontId="179" fillId="0" borderId="0" xfId="13" applyNumberFormat="1" applyFont="1"/>
    <xf numFmtId="0" fontId="60" fillId="0" borderId="0" xfId="13" applyFont="1"/>
    <xf numFmtId="0" fontId="65" fillId="0" borderId="0" xfId="13" applyFont="1"/>
    <xf numFmtId="0" fontId="20" fillId="19" borderId="47" xfId="13" applyFont="1" applyFill="1" applyBorder="1"/>
    <xf numFmtId="0" fontId="180" fillId="0" borderId="0" xfId="19" applyFont="1"/>
    <xf numFmtId="3" fontId="24" fillId="0" borderId="0" xfId="13" applyNumberFormat="1" applyFont="1"/>
    <xf numFmtId="3" fontId="181" fillId="0" borderId="0" xfId="13" applyNumberFormat="1" applyFont="1"/>
    <xf numFmtId="49" fontId="178" fillId="0" borderId="25" xfId="5" applyNumberFormat="1" applyFont="1" applyBorder="1" applyAlignment="1">
      <alignment wrapText="1"/>
    </xf>
    <xf numFmtId="167" fontId="65" fillId="0" borderId="23" xfId="20" applyNumberFormat="1" applyFont="1" applyBorder="1" applyAlignment="1">
      <alignment wrapText="1"/>
    </xf>
    <xf numFmtId="3" fontId="65" fillId="0" borderId="25" xfId="13" applyNumberFormat="1" applyFont="1" applyBorder="1"/>
    <xf numFmtId="3" fontId="65" fillId="0" borderId="23" xfId="13" applyNumberFormat="1" applyFont="1" applyBorder="1"/>
    <xf numFmtId="3" fontId="58" fillId="0" borderId="10" xfId="13" applyNumberFormat="1" applyFont="1" applyBorder="1"/>
    <xf numFmtId="9" fontId="65" fillId="0" borderId="0" xfId="5" applyFont="1" applyBorder="1" applyAlignment="1">
      <alignment wrapText="1"/>
    </xf>
    <xf numFmtId="49" fontId="178" fillId="0" borderId="0" xfId="5" applyNumberFormat="1" applyFont="1" applyBorder="1" applyAlignment="1">
      <alignment wrapText="1"/>
    </xf>
    <xf numFmtId="167" fontId="65" fillId="0" borderId="0" xfId="20" applyNumberFormat="1" applyFont="1" applyBorder="1" applyAlignment="1">
      <alignment wrapText="1"/>
    </xf>
    <xf numFmtId="3" fontId="75" fillId="0" borderId="0" xfId="13" applyNumberFormat="1" applyFont="1"/>
    <xf numFmtId="3" fontId="18" fillId="0" borderId="0" xfId="13" applyNumberFormat="1" applyFont="1"/>
    <xf numFmtId="0" fontId="24" fillId="0" borderId="0" xfId="13" applyFont="1"/>
    <xf numFmtId="167" fontId="65" fillId="0" borderId="47" xfId="20" applyNumberFormat="1" applyFont="1" applyBorder="1" applyAlignment="1">
      <alignment wrapText="1"/>
    </xf>
    <xf numFmtId="0" fontId="65" fillId="0" borderId="47" xfId="13" applyFont="1" applyBorder="1"/>
    <xf numFmtId="9" fontId="20" fillId="19" borderId="47" xfId="5" applyFont="1" applyFill="1" applyBorder="1" applyAlignment="1">
      <alignment wrapText="1"/>
    </xf>
    <xf numFmtId="0" fontId="58" fillId="0" borderId="47" xfId="13" applyFont="1" applyBorder="1"/>
    <xf numFmtId="0" fontId="178" fillId="0" borderId="0" xfId="13" applyFont="1"/>
    <xf numFmtId="167" fontId="48" fillId="0" borderId="47" xfId="20" applyNumberFormat="1" applyFont="1" applyBorder="1"/>
    <xf numFmtId="3" fontId="179" fillId="0" borderId="25" xfId="13" applyNumberFormat="1" applyFont="1" applyBorder="1"/>
    <xf numFmtId="0" fontId="56" fillId="0" borderId="0" xfId="13" applyFont="1"/>
    <xf numFmtId="49" fontId="48" fillId="19" borderId="0" xfId="13" applyNumberFormat="1" applyFont="1" applyFill="1"/>
    <xf numFmtId="3" fontId="20" fillId="19" borderId="0" xfId="13" applyNumberFormat="1" applyFont="1" applyFill="1"/>
    <xf numFmtId="3" fontId="20" fillId="19" borderId="47" xfId="13" applyNumberFormat="1" applyFont="1" applyFill="1" applyBorder="1"/>
    <xf numFmtId="3" fontId="177" fillId="19" borderId="0" xfId="13" applyNumberFormat="1" applyFont="1" applyFill="1"/>
    <xf numFmtId="3" fontId="177" fillId="19" borderId="47" xfId="13" applyNumberFormat="1" applyFont="1" applyFill="1" applyBorder="1"/>
    <xf numFmtId="49" fontId="48" fillId="19" borderId="0" xfId="5" applyNumberFormat="1" applyFont="1" applyFill="1" applyBorder="1" applyAlignment="1">
      <alignment wrapText="1"/>
    </xf>
    <xf numFmtId="167" fontId="58" fillId="19" borderId="47" xfId="20" applyNumberFormat="1" applyFont="1" applyFill="1" applyBorder="1" applyAlignment="1">
      <alignment wrapText="1"/>
    </xf>
    <xf numFmtId="0" fontId="58" fillId="19" borderId="47" xfId="13" applyFont="1" applyFill="1" applyBorder="1"/>
    <xf numFmtId="3" fontId="65" fillId="19" borderId="47" xfId="13" applyNumberFormat="1" applyFont="1" applyFill="1" applyBorder="1"/>
    <xf numFmtId="167" fontId="65" fillId="19" borderId="47" xfId="20" applyNumberFormat="1" applyFont="1" applyFill="1" applyBorder="1"/>
    <xf numFmtId="49" fontId="178" fillId="19" borderId="0" xfId="5" applyNumberFormat="1" applyFont="1" applyFill="1" applyBorder="1" applyAlignment="1">
      <alignment wrapText="1"/>
    </xf>
    <xf numFmtId="167" fontId="65" fillId="19" borderId="47" xfId="20" applyNumberFormat="1" applyFont="1" applyFill="1" applyBorder="1" applyAlignment="1">
      <alignment wrapText="1"/>
    </xf>
    <xf numFmtId="3" fontId="65" fillId="19" borderId="0" xfId="13" applyNumberFormat="1" applyFont="1" applyFill="1"/>
    <xf numFmtId="3" fontId="111" fillId="2" borderId="28" xfId="7" applyNumberFormat="1" applyFont="1" applyFill="1" applyBorder="1" applyAlignment="1">
      <alignment horizontal="right"/>
    </xf>
    <xf numFmtId="0" fontId="105" fillId="2" borderId="0" xfId="6" applyFont="1" applyFill="1" applyAlignment="1">
      <alignment horizontal="right" vertical="center" wrapText="1"/>
    </xf>
    <xf numFmtId="3" fontId="108" fillId="2" borderId="0" xfId="7" applyNumberFormat="1" applyFont="1" applyFill="1" applyBorder="1" applyAlignment="1"/>
    <xf numFmtId="3" fontId="108" fillId="2" borderId="28" xfId="7" applyNumberFormat="1" applyFont="1" applyFill="1" applyBorder="1" applyAlignment="1">
      <alignment horizontal="right"/>
    </xf>
    <xf numFmtId="3" fontId="108" fillId="2" borderId="27" xfId="7" applyNumberFormat="1" applyFont="1" applyFill="1" applyBorder="1" applyAlignment="1"/>
    <xf numFmtId="3" fontId="108" fillId="2" borderId="29" xfId="7" applyNumberFormat="1" applyFont="1" applyFill="1" applyBorder="1" applyAlignment="1">
      <alignment horizontal="right"/>
    </xf>
    <xf numFmtId="3" fontId="20" fillId="2" borderId="0" xfId="13" applyNumberFormat="1" applyFont="1" applyFill="1"/>
    <xf numFmtId="3" fontId="177" fillId="2" borderId="0" xfId="13" applyNumberFormat="1" applyFont="1" applyFill="1"/>
    <xf numFmtId="0" fontId="12" fillId="2" borderId="10" xfId="3" applyFont="1" applyFill="1" applyBorder="1" applyAlignment="1">
      <alignment wrapText="1"/>
    </xf>
    <xf numFmtId="14" fontId="21" fillId="3" borderId="9" xfId="3" applyNumberFormat="1" applyFont="1" applyFill="1" applyBorder="1" applyAlignment="1">
      <alignment horizontal="left"/>
    </xf>
    <xf numFmtId="14" fontId="22" fillId="3" borderId="9" xfId="3" applyNumberFormat="1" applyFont="1" applyFill="1" applyBorder="1" applyAlignment="1">
      <alignment horizontal="left"/>
    </xf>
    <xf numFmtId="14" fontId="21" fillId="3" borderId="10" xfId="3" applyNumberFormat="1" applyFont="1" applyFill="1" applyBorder="1" applyAlignment="1">
      <alignment horizontal="center"/>
    </xf>
    <xf numFmtId="0" fontId="22" fillId="3" borderId="10" xfId="3" applyFont="1" applyFill="1" applyBorder="1" applyAlignment="1">
      <alignment horizontal="center"/>
    </xf>
    <xf numFmtId="0" fontId="24" fillId="2" borderId="0" xfId="0" applyFont="1" applyFill="1"/>
    <xf numFmtId="16" fontId="18" fillId="16" borderId="11" xfId="0" quotePrefix="1" applyNumberFormat="1" applyFont="1" applyFill="1" applyBorder="1" applyAlignment="1">
      <alignment horizontal="left"/>
    </xf>
    <xf numFmtId="0" fontId="126" fillId="2" borderId="0" xfId="0" applyFont="1" applyFill="1"/>
    <xf numFmtId="3" fontId="58" fillId="19" borderId="0" xfId="13" applyNumberFormat="1" applyFont="1" applyFill="1"/>
    <xf numFmtId="3" fontId="182" fillId="19" borderId="0" xfId="13" applyNumberFormat="1" applyFont="1" applyFill="1"/>
    <xf numFmtId="0" fontId="59" fillId="0" borderId="11" xfId="0" quotePrefix="1" applyFont="1" applyBorder="1"/>
    <xf numFmtId="0" fontId="16" fillId="0" borderId="0" xfId="1" applyFont="1"/>
    <xf numFmtId="0" fontId="58" fillId="19" borderId="47" xfId="13" applyFont="1" applyFill="1" applyBorder="1" applyAlignment="1">
      <alignment wrapText="1"/>
    </xf>
    <xf numFmtId="14" fontId="29" fillId="4" borderId="0" xfId="1" applyNumberFormat="1" applyFont="1" applyFill="1" applyAlignment="1">
      <alignment horizontal="left" wrapText="1"/>
    </xf>
    <xf numFmtId="14" fontId="29" fillId="7" borderId="0" xfId="1" applyNumberFormat="1" applyFont="1" applyFill="1" applyAlignment="1">
      <alignment horizontal="left"/>
    </xf>
    <xf numFmtId="14" fontId="29" fillId="4" borderId="0" xfId="1" quotePrefix="1" applyNumberFormat="1" applyFont="1" applyFill="1" applyAlignment="1">
      <alignment horizontal="left" wrapText="1"/>
    </xf>
    <xf numFmtId="10" fontId="9" fillId="2" borderId="0" xfId="5" applyNumberFormat="1" applyFont="1" applyFill="1" applyBorder="1"/>
    <xf numFmtId="3" fontId="18" fillId="2" borderId="0" xfId="0" applyNumberFormat="1" applyFont="1" applyFill="1"/>
    <xf numFmtId="3" fontId="0" fillId="0" borderId="0" xfId="0" applyNumberFormat="1"/>
    <xf numFmtId="3" fontId="9" fillId="2" borderId="0" xfId="1" applyNumberFormat="1" applyFill="1" applyAlignment="1">
      <alignment horizontal="right"/>
    </xf>
    <xf numFmtId="3" fontId="106" fillId="2" borderId="0" xfId="1" applyNumberFormat="1" applyFont="1" applyFill="1" applyAlignment="1">
      <alignment horizontal="right"/>
    </xf>
    <xf numFmtId="0" fontId="183" fillId="2" borderId="0" xfId="1" applyFont="1" applyFill="1"/>
    <xf numFmtId="0" fontId="21" fillId="2" borderId="90" xfId="0" applyFont="1" applyFill="1" applyBorder="1" applyAlignment="1">
      <alignment vertical="center"/>
    </xf>
    <xf numFmtId="0" fontId="43" fillId="2" borderId="0" xfId="0" applyFont="1" applyFill="1"/>
    <xf numFmtId="20" fontId="21" fillId="2" borderId="90" xfId="0" quotePrefix="1" applyNumberFormat="1" applyFont="1" applyFill="1" applyBorder="1"/>
    <xf numFmtId="0" fontId="24" fillId="2" borderId="0" xfId="0" applyFont="1" applyFill="1" applyAlignment="1">
      <alignment horizontal="right" vertical="top" wrapText="1"/>
    </xf>
    <xf numFmtId="0" fontId="24" fillId="2" borderId="90" xfId="0" applyFont="1" applyFill="1" applyBorder="1" applyAlignment="1">
      <alignment horizontal="right" vertical="top"/>
    </xf>
    <xf numFmtId="0" fontId="21" fillId="2" borderId="0" xfId="0" applyFont="1" applyFill="1" applyAlignment="1">
      <alignment horizontal="right" vertical="top" wrapText="1"/>
    </xf>
    <xf numFmtId="3" fontId="29" fillId="2" borderId="90" xfId="0" applyNumberFormat="1" applyFont="1" applyFill="1" applyBorder="1"/>
    <xf numFmtId="3" fontId="24" fillId="2" borderId="90" xfId="0" applyNumberFormat="1" applyFont="1" applyFill="1" applyBorder="1"/>
    <xf numFmtId="3" fontId="24" fillId="2" borderId="0" xfId="0" applyNumberFormat="1" applyFont="1" applyFill="1"/>
    <xf numFmtId="3" fontId="56" fillId="2" borderId="0" xfId="0" applyNumberFormat="1" applyFont="1" applyFill="1"/>
    <xf numFmtId="0" fontId="56" fillId="2" borderId="0" xfId="0" applyFont="1" applyFill="1"/>
    <xf numFmtId="3" fontId="43" fillId="2" borderId="90" xfId="0" applyNumberFormat="1" applyFont="1" applyFill="1" applyBorder="1"/>
    <xf numFmtId="3" fontId="43" fillId="2" borderId="0" xfId="0" applyNumberFormat="1" applyFont="1" applyFill="1"/>
    <xf numFmtId="3" fontId="18" fillId="2" borderId="90" xfId="0" applyNumberFormat="1" applyFont="1" applyFill="1" applyBorder="1"/>
    <xf numFmtId="0" fontId="21" fillId="2" borderId="0" xfId="0" applyFont="1" applyFill="1"/>
    <xf numFmtId="3" fontId="21" fillId="2" borderId="0" xfId="0" applyNumberFormat="1" applyFont="1" applyFill="1"/>
    <xf numFmtId="0" fontId="77" fillId="2" borderId="0" xfId="0" applyFont="1" applyFill="1"/>
    <xf numFmtId="10" fontId="18" fillId="0" borderId="0" xfId="1" applyNumberFormat="1" applyFont="1" applyAlignment="1">
      <alignment horizontal="left"/>
    </xf>
    <xf numFmtId="14" fontId="26" fillId="0" borderId="0" xfId="1" applyNumberFormat="1" applyFont="1"/>
    <xf numFmtId="0" fontId="81" fillId="0" borderId="26" xfId="6" applyFont="1" applyBorder="1" applyAlignment="1">
      <alignment vertical="center"/>
    </xf>
    <xf numFmtId="0" fontId="9" fillId="0" borderId="26" xfId="6" applyBorder="1" applyAlignment="1" applyProtection="1">
      <alignment vertical="center"/>
      <protection locked="0"/>
    </xf>
    <xf numFmtId="0" fontId="147"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24" fillId="0" borderId="25" xfId="0" applyFont="1" applyBorder="1" applyAlignment="1" applyProtection="1">
      <alignment vertical="center"/>
      <protection locked="0"/>
    </xf>
    <xf numFmtId="0" fontId="38" fillId="0" borderId="25" xfId="1" applyFont="1" applyBorder="1" applyAlignment="1" applyProtection="1">
      <alignment horizontal="right" vertical="center"/>
      <protection locked="0"/>
    </xf>
    <xf numFmtId="0" fontId="24" fillId="0" borderId="25" xfId="0" applyFont="1" applyBorder="1" applyAlignment="1" applyProtection="1">
      <alignment horizontal="right" vertical="center" wrapText="1"/>
      <protection locked="0"/>
    </xf>
    <xf numFmtId="0" fontId="21" fillId="0" borderId="25" xfId="0" applyFont="1" applyBorder="1" applyAlignment="1" applyProtection="1">
      <alignment horizontal="right" vertical="center" wrapText="1"/>
      <protection locked="0"/>
    </xf>
    <xf numFmtId="0" fontId="18" fillId="0" borderId="0" xfId="0" applyFont="1" applyAlignment="1" applyProtection="1">
      <alignment vertical="center"/>
      <protection locked="0"/>
    </xf>
    <xf numFmtId="3" fontId="18" fillId="0" borderId="0" xfId="0" applyNumberFormat="1" applyFont="1" applyAlignment="1" applyProtection="1">
      <alignment horizontal="right" vertical="center"/>
      <protection locked="0"/>
    </xf>
    <xf numFmtId="165" fontId="43" fillId="0" borderId="0" xfId="0" applyNumberFormat="1" applyFont="1" applyAlignment="1" applyProtection="1">
      <alignment horizontal="right" vertical="center"/>
      <protection locked="0"/>
    </xf>
    <xf numFmtId="165" fontId="18" fillId="0" borderId="0" xfId="0" applyNumberFormat="1" applyFont="1" applyAlignment="1" applyProtection="1">
      <alignment horizontal="right" vertical="center"/>
      <protection locked="0"/>
    </xf>
    <xf numFmtId="0" fontId="18" fillId="0" borderId="0" xfId="0" applyFont="1" applyProtection="1">
      <protection locked="0"/>
    </xf>
    <xf numFmtId="0" fontId="38" fillId="0" borderId="92" xfId="0" applyFont="1" applyBorder="1" applyAlignment="1" applyProtection="1">
      <alignment vertical="center"/>
      <protection locked="0"/>
    </xf>
    <xf numFmtId="3" fontId="38" fillId="0" borderId="92" xfId="0" applyNumberFormat="1" applyFont="1" applyBorder="1" applyAlignment="1" applyProtection="1">
      <alignment horizontal="right" vertical="center"/>
      <protection locked="0"/>
    </xf>
    <xf numFmtId="3" fontId="24" fillId="0" borderId="92" xfId="0" applyNumberFormat="1" applyFont="1" applyBorder="1" applyAlignment="1" applyProtection="1">
      <alignment horizontal="right" vertical="center"/>
      <protection locked="0"/>
    </xf>
    <xf numFmtId="10" fontId="21" fillId="0" borderId="92" xfId="0" applyNumberFormat="1" applyFont="1" applyBorder="1" applyAlignment="1" applyProtection="1">
      <alignment horizontal="right" vertical="center"/>
      <protection locked="0"/>
    </xf>
    <xf numFmtId="0" fontId="148" fillId="0" borderId="0" xfId="0" applyFont="1" applyAlignment="1" applyProtection="1">
      <alignment vertical="center"/>
      <protection locked="0"/>
    </xf>
    <xf numFmtId="0" fontId="11" fillId="0" borderId="10" xfId="2" applyFont="1" applyBorder="1" applyAlignment="1">
      <alignment wrapText="1"/>
    </xf>
    <xf numFmtId="0" fontId="32" fillId="0" borderId="0" xfId="0" applyFont="1"/>
    <xf numFmtId="0" fontId="22" fillId="3" borderId="19" xfId="2" applyFont="1" applyFill="1" applyBorder="1" applyAlignment="1">
      <alignment horizontal="left"/>
    </xf>
    <xf numFmtId="0" fontId="43" fillId="2" borderId="17" xfId="2" applyFont="1" applyFill="1" applyBorder="1" applyAlignment="1">
      <alignment horizontal="left"/>
    </xf>
    <xf numFmtId="0" fontId="12" fillId="2" borderId="17" xfId="2" applyFont="1" applyFill="1" applyBorder="1"/>
    <xf numFmtId="0" fontId="28" fillId="2" borderId="17" xfId="2" applyFont="1" applyFill="1" applyBorder="1"/>
    <xf numFmtId="0" fontId="59" fillId="0" borderId="21" xfId="0" applyFont="1" applyBorder="1"/>
    <xf numFmtId="0" fontId="18" fillId="0" borderId="21" xfId="0" applyFont="1" applyBorder="1" applyAlignment="1">
      <alignment horizontal="center"/>
    </xf>
    <xf numFmtId="0" fontId="18" fillId="16" borderId="21" xfId="0" applyFont="1" applyFill="1" applyBorder="1" applyAlignment="1">
      <alignment horizontal="center"/>
    </xf>
    <xf numFmtId="0" fontId="59" fillId="0" borderId="10" xfId="0" applyFont="1" applyBorder="1"/>
    <xf numFmtId="0" fontId="33" fillId="6" borderId="11" xfId="0" quotePrefix="1" applyFont="1" applyFill="1" applyBorder="1" applyAlignment="1">
      <alignment horizontal="center"/>
    </xf>
    <xf numFmtId="0" fontId="56" fillId="0" borderId="0" xfId="0" applyFont="1"/>
    <xf numFmtId="14" fontId="56" fillId="0" borderId="0" xfId="0" applyNumberFormat="1" applyFont="1" applyAlignment="1">
      <alignment horizontal="left"/>
    </xf>
    <xf numFmtId="0" fontId="29" fillId="2" borderId="0" xfId="0" applyFont="1" applyFill="1" applyAlignment="1">
      <alignment wrapText="1"/>
    </xf>
    <xf numFmtId="0" fontId="58" fillId="2" borderId="10" xfId="2" applyFont="1" applyFill="1" applyBorder="1" applyAlignment="1">
      <alignment horizontal="left" wrapText="1"/>
    </xf>
    <xf numFmtId="0" fontId="21" fillId="16" borderId="11" xfId="0" quotePrefix="1" applyFont="1" applyFill="1" applyBorder="1" applyAlignment="1">
      <alignment horizontal="center"/>
    </xf>
    <xf numFmtId="0" fontId="43" fillId="16" borderId="0" xfId="0" quotePrefix="1" applyFont="1" applyFill="1"/>
    <xf numFmtId="16" fontId="50" fillId="16" borderId="11" xfId="0" quotePrefix="1" applyNumberFormat="1" applyFont="1" applyFill="1" applyBorder="1" applyAlignment="1">
      <alignment horizontal="center"/>
    </xf>
    <xf numFmtId="10" fontId="81" fillId="20" borderId="11" xfId="5" applyNumberFormat="1" applyFont="1" applyFill="1" applyBorder="1"/>
    <xf numFmtId="165" fontId="81" fillId="20" borderId="11" xfId="1" applyNumberFormat="1" applyFont="1" applyFill="1" applyBorder="1"/>
    <xf numFmtId="3" fontId="10" fillId="2" borderId="0" xfId="1" applyNumberFormat="1" applyFont="1" applyFill="1"/>
    <xf numFmtId="0" fontId="71" fillId="2" borderId="30" xfId="13" applyFont="1" applyFill="1" applyBorder="1" applyAlignment="1">
      <alignment vertical="center"/>
    </xf>
    <xf numFmtId="0" fontId="35" fillId="2" borderId="30" xfId="13" applyFont="1" applyFill="1" applyBorder="1" applyAlignment="1">
      <alignment vertical="center"/>
    </xf>
    <xf numFmtId="9" fontId="23" fillId="2" borderId="28" xfId="21" applyFont="1" applyFill="1" applyBorder="1" applyAlignment="1">
      <alignment horizontal="right" vertical="top"/>
    </xf>
    <xf numFmtId="9" fontId="23" fillId="2" borderId="0" xfId="21" applyFont="1" applyFill="1" applyBorder="1" applyAlignment="1">
      <alignment horizontal="right" vertical="top"/>
    </xf>
    <xf numFmtId="9" fontId="135" fillId="2" borderId="28" xfId="21" applyFont="1" applyFill="1" applyBorder="1"/>
    <xf numFmtId="9" fontId="135" fillId="2" borderId="0" xfId="21" applyFont="1" applyFill="1" applyBorder="1"/>
    <xf numFmtId="3" fontId="21" fillId="2" borderId="90" xfId="0" applyNumberFormat="1" applyFont="1" applyFill="1" applyBorder="1"/>
    <xf numFmtId="9" fontId="28" fillId="2" borderId="28" xfId="21" applyFont="1" applyFill="1" applyBorder="1"/>
    <xf numFmtId="9" fontId="28" fillId="2" borderId="0" xfId="21" applyFont="1" applyFill="1" applyBorder="1"/>
    <xf numFmtId="3" fontId="20" fillId="2" borderId="47" xfId="13" applyNumberFormat="1" applyFont="1" applyFill="1" applyBorder="1"/>
    <xf numFmtId="0" fontId="185" fillId="2" borderId="0" xfId="1" applyFont="1" applyFill="1" applyAlignment="1">
      <alignment horizontal="right"/>
    </xf>
    <xf numFmtId="0" fontId="24" fillId="0" borderId="0" xfId="0" applyFont="1"/>
    <xf numFmtId="0" fontId="186" fillId="0" borderId="0" xfId="0" applyFont="1"/>
    <xf numFmtId="0" fontId="30" fillId="0" borderId="0" xfId="0" applyFont="1"/>
    <xf numFmtId="0" fontId="20" fillId="0" borderId="0" xfId="0" applyFont="1"/>
    <xf numFmtId="0" fontId="56" fillId="0" borderId="0" xfId="0" applyFont="1" applyAlignment="1">
      <alignment horizontal="left"/>
    </xf>
    <xf numFmtId="0" fontId="18" fillId="2" borderId="85" xfId="0" applyFont="1" applyFill="1" applyBorder="1"/>
    <xf numFmtId="16" fontId="25" fillId="16" borderId="11" xfId="0" quotePrefix="1" applyNumberFormat="1" applyFont="1" applyFill="1" applyBorder="1" applyAlignment="1">
      <alignment horizontal="center"/>
    </xf>
    <xf numFmtId="0" fontId="8" fillId="21" borderId="0" xfId="0" applyFont="1" applyFill="1"/>
    <xf numFmtId="0" fontId="16" fillId="4" borderId="11" xfId="0" applyFont="1" applyFill="1" applyBorder="1" applyAlignment="1">
      <alignment horizontal="left"/>
    </xf>
    <xf numFmtId="0" fontId="18" fillId="2" borderId="0" xfId="1" applyFont="1" applyFill="1" applyAlignment="1">
      <alignment horizontal="right"/>
    </xf>
    <xf numFmtId="0" fontId="168" fillId="2" borderId="0" xfId="1" applyFont="1" applyFill="1" applyAlignment="1">
      <alignment horizontal="left"/>
    </xf>
    <xf numFmtId="3" fontId="46" fillId="2" borderId="0" xfId="6" applyNumberFormat="1" applyFont="1" applyFill="1" applyAlignment="1">
      <alignment horizontal="right" vertical="center"/>
    </xf>
    <xf numFmtId="3" fontId="138" fillId="2" borderId="90" xfId="0" applyNumberFormat="1" applyFont="1" applyFill="1" applyBorder="1"/>
    <xf numFmtId="3" fontId="72" fillId="2" borderId="0" xfId="0" applyNumberFormat="1" applyFont="1" applyFill="1"/>
    <xf numFmtId="3" fontId="72" fillId="2" borderId="90" xfId="0" applyNumberFormat="1" applyFont="1" applyFill="1" applyBorder="1"/>
    <xf numFmtId="9" fontId="44" fillId="2" borderId="28" xfId="21" applyFont="1" applyFill="1" applyBorder="1"/>
    <xf numFmtId="14" fontId="56" fillId="4" borderId="0" xfId="1" applyNumberFormat="1" applyFont="1" applyFill="1" applyAlignment="1">
      <alignment horizontal="left" wrapText="1"/>
    </xf>
    <xf numFmtId="0" fontId="56" fillId="7" borderId="0" xfId="1" applyFont="1" applyFill="1" applyAlignment="1">
      <alignment horizontal="left"/>
    </xf>
    <xf numFmtId="14" fontId="56" fillId="7" borderId="0" xfId="1" applyNumberFormat="1" applyFont="1" applyFill="1" applyAlignment="1">
      <alignment horizontal="left"/>
    </xf>
    <xf numFmtId="14" fontId="56" fillId="4" borderId="0" xfId="1" quotePrefix="1" applyNumberFormat="1" applyFont="1" applyFill="1" applyAlignment="1">
      <alignment horizontal="left" wrapText="1"/>
    </xf>
    <xf numFmtId="0" fontId="95" fillId="2" borderId="0" xfId="13" applyFont="1" applyFill="1"/>
    <xf numFmtId="0" fontId="29" fillId="2" borderId="0" xfId="13" applyFont="1" applyFill="1" applyAlignment="1">
      <alignment horizontal="center"/>
    </xf>
    <xf numFmtId="0" fontId="8" fillId="2" borderId="0" xfId="13" applyFont="1" applyFill="1" applyAlignment="1" applyProtection="1">
      <alignment horizontal="left"/>
      <protection locked="0"/>
    </xf>
    <xf numFmtId="0" fontId="146" fillId="4" borderId="65" xfId="13" applyFont="1" applyFill="1" applyBorder="1"/>
    <xf numFmtId="0" fontId="84" fillId="4" borderId="3" xfId="13" applyFont="1" applyFill="1" applyBorder="1"/>
    <xf numFmtId="9" fontId="84" fillId="4" borderId="4" xfId="9" applyFont="1" applyFill="1" applyBorder="1"/>
    <xf numFmtId="0" fontId="146" fillId="2" borderId="0" xfId="13" applyFont="1" applyFill="1" applyAlignment="1">
      <alignment horizontal="center"/>
    </xf>
    <xf numFmtId="9" fontId="84" fillId="2" borderId="0" xfId="9" applyFont="1" applyFill="1" applyBorder="1"/>
    <xf numFmtId="0" fontId="146" fillId="2" borderId="0" xfId="13" applyFont="1" applyFill="1"/>
    <xf numFmtId="0" fontId="84" fillId="2" borderId="0" xfId="13" applyFont="1" applyFill="1"/>
    <xf numFmtId="0" fontId="187" fillId="4" borderId="68" xfId="13" applyFont="1" applyFill="1" applyBorder="1"/>
    <xf numFmtId="0" fontId="29" fillId="2" borderId="0" xfId="13" applyFont="1" applyFill="1" applyAlignment="1">
      <alignment horizontal="center" wrapText="1"/>
    </xf>
    <xf numFmtId="0" fontId="18" fillId="7" borderId="51" xfId="13" applyFont="1" applyFill="1" applyBorder="1"/>
    <xf numFmtId="0" fontId="18" fillId="7" borderId="25" xfId="13" applyFont="1" applyFill="1" applyBorder="1"/>
    <xf numFmtId="0" fontId="18" fillId="7" borderId="66" xfId="13" applyFont="1" applyFill="1" applyBorder="1"/>
    <xf numFmtId="0" fontId="18" fillId="7" borderId="23" xfId="13" applyFont="1" applyFill="1" applyBorder="1"/>
    <xf numFmtId="0" fontId="8" fillId="7" borderId="35" xfId="13" applyFont="1" applyFill="1" applyBorder="1"/>
    <xf numFmtId="0" fontId="18" fillId="7" borderId="9" xfId="13" applyFont="1" applyFill="1" applyBorder="1"/>
    <xf numFmtId="0" fontId="8" fillId="7" borderId="23" xfId="13" applyFont="1" applyFill="1" applyBorder="1"/>
    <xf numFmtId="0" fontId="29" fillId="7" borderId="0" xfId="13" applyFont="1" applyFill="1" applyAlignment="1">
      <alignment horizontal="center"/>
    </xf>
    <xf numFmtId="0" fontId="18" fillId="5" borderId="51" xfId="13" applyFont="1" applyFill="1" applyBorder="1"/>
    <xf numFmtId="0" fontId="18" fillId="5" borderId="25" xfId="13" applyFont="1" applyFill="1" applyBorder="1"/>
    <xf numFmtId="0" fontId="18" fillId="5" borderId="66" xfId="13" applyFont="1" applyFill="1" applyBorder="1"/>
    <xf numFmtId="0" fontId="18" fillId="5" borderId="22" xfId="13" applyFont="1" applyFill="1" applyBorder="1"/>
    <xf numFmtId="0" fontId="8" fillId="5" borderId="43" xfId="13" applyFont="1" applyFill="1" applyBorder="1"/>
    <xf numFmtId="0" fontId="18" fillId="5" borderId="12" xfId="13" applyFont="1" applyFill="1" applyBorder="1"/>
    <xf numFmtId="0" fontId="29" fillId="5" borderId="0" xfId="13" applyFont="1" applyFill="1" applyAlignment="1">
      <alignment horizontal="center"/>
    </xf>
    <xf numFmtId="0" fontId="18" fillId="5" borderId="79" xfId="13" applyFont="1" applyFill="1" applyBorder="1"/>
    <xf numFmtId="0" fontId="18" fillId="5" borderId="80" xfId="13" applyFont="1" applyFill="1" applyBorder="1"/>
    <xf numFmtId="0" fontId="18" fillId="5" borderId="76" xfId="13" applyFont="1" applyFill="1" applyBorder="1"/>
    <xf numFmtId="0" fontId="29" fillId="5" borderId="0" xfId="13" applyFont="1" applyFill="1" applyAlignment="1">
      <alignment horizontal="center" vertical="top"/>
    </xf>
    <xf numFmtId="0" fontId="25" fillId="2" borderId="88" xfId="13" applyFont="1" applyFill="1" applyBorder="1"/>
    <xf numFmtId="0" fontId="18" fillId="2" borderId="86" xfId="13" applyFont="1" applyFill="1" applyBorder="1"/>
    <xf numFmtId="0" fontId="18" fillId="2" borderId="75" xfId="13" applyFont="1" applyFill="1" applyBorder="1"/>
    <xf numFmtId="0" fontId="18" fillId="2" borderId="72" xfId="13" applyFont="1" applyFill="1" applyBorder="1"/>
    <xf numFmtId="0" fontId="8" fillId="2" borderId="73" xfId="13" applyFont="1" applyFill="1" applyBorder="1"/>
    <xf numFmtId="0" fontId="18" fillId="2" borderId="74" xfId="13" applyFont="1" applyFill="1" applyBorder="1"/>
    <xf numFmtId="0" fontId="18" fillId="19" borderId="51" xfId="13" applyFont="1" applyFill="1" applyBorder="1"/>
    <xf numFmtId="0" fontId="18" fillId="19" borderId="25" xfId="13" applyFont="1" applyFill="1" applyBorder="1"/>
    <xf numFmtId="0" fontId="18" fillId="19" borderId="66" xfId="13" applyFont="1" applyFill="1" applyBorder="1"/>
    <xf numFmtId="0" fontId="18" fillId="19" borderId="22" xfId="13" applyFont="1" applyFill="1" applyBorder="1"/>
    <xf numFmtId="0" fontId="8" fillId="19" borderId="43" xfId="13" applyFont="1" applyFill="1" applyBorder="1"/>
    <xf numFmtId="0" fontId="18" fillId="19" borderId="12" xfId="13" applyFont="1" applyFill="1" applyBorder="1"/>
    <xf numFmtId="0" fontId="18" fillId="19" borderId="76" xfId="13" applyFont="1" applyFill="1" applyBorder="1"/>
    <xf numFmtId="0" fontId="29" fillId="19" borderId="0" xfId="13" applyFont="1" applyFill="1" applyAlignment="1">
      <alignment horizontal="center"/>
    </xf>
    <xf numFmtId="0" fontId="18" fillId="19" borderId="79" xfId="13" applyFont="1" applyFill="1" applyBorder="1"/>
    <xf numFmtId="0" fontId="18" fillId="19" borderId="80" xfId="13" applyFont="1" applyFill="1" applyBorder="1"/>
    <xf numFmtId="0" fontId="29" fillId="19" borderId="0" xfId="13" applyFont="1" applyFill="1" applyAlignment="1">
      <alignment horizontal="center" vertical="top"/>
    </xf>
    <xf numFmtId="0" fontId="18" fillId="7" borderId="79" xfId="13" applyFont="1" applyFill="1" applyBorder="1"/>
    <xf numFmtId="0" fontId="18" fillId="7" borderId="80" xfId="13" applyFont="1" applyFill="1" applyBorder="1"/>
    <xf numFmtId="0" fontId="18" fillId="7" borderId="76" xfId="13" applyFont="1" applyFill="1" applyBorder="1"/>
    <xf numFmtId="0" fontId="18" fillId="7" borderId="22" xfId="13" applyFont="1" applyFill="1" applyBorder="1"/>
    <xf numFmtId="0" fontId="8" fillId="7" borderId="43" xfId="13" applyFont="1" applyFill="1" applyBorder="1"/>
    <xf numFmtId="0" fontId="18" fillId="7" borderId="12" xfId="13" applyFont="1" applyFill="1" applyBorder="1"/>
    <xf numFmtId="0" fontId="29" fillId="7" borderId="0" xfId="13" applyFont="1" applyFill="1" applyAlignment="1">
      <alignment horizontal="center" vertical="top"/>
    </xf>
    <xf numFmtId="0" fontId="18" fillId="19" borderId="76" xfId="13" applyFont="1" applyFill="1" applyBorder="1" applyAlignment="1">
      <alignment wrapText="1"/>
    </xf>
    <xf numFmtId="0" fontId="8" fillId="19" borderId="76" xfId="13" applyFont="1" applyFill="1" applyBorder="1" applyAlignment="1">
      <alignment wrapText="1"/>
    </xf>
    <xf numFmtId="0" fontId="18" fillId="19" borderId="68" xfId="13" applyFont="1" applyFill="1" applyBorder="1"/>
    <xf numFmtId="0" fontId="18" fillId="19" borderId="49" xfId="13" applyFont="1" applyFill="1" applyBorder="1"/>
    <xf numFmtId="0" fontId="18" fillId="19" borderId="69" xfId="13" applyFont="1" applyFill="1" applyBorder="1"/>
    <xf numFmtId="0" fontId="18" fillId="19" borderId="40" xfId="13" applyFont="1" applyFill="1" applyBorder="1"/>
    <xf numFmtId="0" fontId="8" fillId="19" borderId="44" xfId="13" applyFont="1" applyFill="1" applyBorder="1"/>
    <xf numFmtId="0" fontId="18" fillId="19" borderId="36" xfId="13" applyFont="1" applyFill="1" applyBorder="1"/>
    <xf numFmtId="0" fontId="8" fillId="19" borderId="77" xfId="13" applyFont="1" applyFill="1" applyBorder="1" applyAlignment="1">
      <alignment wrapText="1"/>
    </xf>
    <xf numFmtId="0" fontId="8" fillId="7" borderId="22" xfId="13" applyFont="1" applyFill="1" applyBorder="1"/>
    <xf numFmtId="0" fontId="18" fillId="7" borderId="68" xfId="13" applyFont="1" applyFill="1" applyBorder="1"/>
    <xf numFmtId="0" fontId="18" fillId="7" borderId="49" xfId="13" applyFont="1" applyFill="1" applyBorder="1"/>
    <xf numFmtId="0" fontId="18" fillId="7" borderId="69" xfId="13" applyFont="1" applyFill="1" applyBorder="1"/>
    <xf numFmtId="0" fontId="18" fillId="7" borderId="40" xfId="13" applyFont="1" applyFill="1" applyBorder="1"/>
    <xf numFmtId="0" fontId="8" fillId="7" borderId="44" xfId="13" applyFont="1" applyFill="1" applyBorder="1"/>
    <xf numFmtId="0" fontId="18" fillId="7" borderId="36" xfId="13" applyFont="1" applyFill="1" applyBorder="1"/>
    <xf numFmtId="0" fontId="18" fillId="19" borderId="78" xfId="13" applyFont="1" applyFill="1" applyBorder="1"/>
    <xf numFmtId="0" fontId="18" fillId="2" borderId="0" xfId="13" applyFont="1" applyFill="1" applyAlignment="1">
      <alignment horizontal="center"/>
    </xf>
    <xf numFmtId="0" fontId="18" fillId="5" borderId="78" xfId="13" applyFont="1" applyFill="1" applyBorder="1"/>
    <xf numFmtId="0" fontId="18" fillId="7" borderId="78" xfId="13" applyFont="1" applyFill="1" applyBorder="1"/>
    <xf numFmtId="0" fontId="18" fillId="7" borderId="76" xfId="13" applyFont="1" applyFill="1" applyBorder="1" applyAlignment="1">
      <alignment wrapText="1"/>
    </xf>
    <xf numFmtId="0" fontId="8" fillId="7" borderId="78" xfId="13" applyFont="1" applyFill="1" applyBorder="1" applyAlignment="1">
      <alignment wrapText="1"/>
    </xf>
    <xf numFmtId="0" fontId="18" fillId="19" borderId="78" xfId="13" applyFont="1" applyFill="1" applyBorder="1" applyAlignment="1">
      <alignment wrapText="1"/>
    </xf>
    <xf numFmtId="0" fontId="8" fillId="19" borderId="78" xfId="13" applyFont="1" applyFill="1" applyBorder="1" applyAlignment="1">
      <alignment wrapText="1"/>
    </xf>
    <xf numFmtId="0" fontId="8" fillId="7" borderId="78" xfId="13" applyFont="1" applyFill="1" applyBorder="1"/>
    <xf numFmtId="0" fontId="8" fillId="7" borderId="83" xfId="13" applyFont="1" applyFill="1" applyBorder="1"/>
    <xf numFmtId="0" fontId="18" fillId="0" borderId="0" xfId="13" applyFont="1" applyAlignment="1">
      <alignment horizontal="center"/>
    </xf>
    <xf numFmtId="0" fontId="18" fillId="0" borderId="0" xfId="1" applyFont="1"/>
    <xf numFmtId="0" fontId="0" fillId="0" borderId="26" xfId="6" applyFont="1" applyBorder="1" applyAlignment="1" applyProtection="1">
      <alignment vertical="center"/>
      <protection locked="0"/>
    </xf>
    <xf numFmtId="9" fontId="0" fillId="0" borderId="26" xfId="21" applyFont="1" applyBorder="1" applyAlignment="1" applyProtection="1">
      <alignment vertical="center"/>
      <protection locked="0"/>
    </xf>
    <xf numFmtId="0" fontId="189" fillId="0" borderId="0" xfId="1" applyFont="1" applyAlignment="1" applyProtection="1">
      <alignment vertical="center"/>
      <protection locked="0"/>
    </xf>
    <xf numFmtId="0" fontId="85" fillId="0" borderId="0" xfId="1" applyFont="1"/>
    <xf numFmtId="0" fontId="190" fillId="22" borderId="25" xfId="1" applyFont="1" applyFill="1" applyBorder="1" applyAlignment="1" applyProtection="1">
      <alignment vertical="center" wrapText="1"/>
      <protection locked="0"/>
    </xf>
    <xf numFmtId="0" fontId="190" fillId="22" borderId="10" xfId="1" applyFont="1" applyFill="1" applyBorder="1" applyAlignment="1" applyProtection="1">
      <alignment horizontal="center" vertical="center" wrapText="1"/>
      <protection locked="0"/>
    </xf>
    <xf numFmtId="0" fontId="190" fillId="22" borderId="89" xfId="1" applyFont="1" applyFill="1" applyBorder="1" applyAlignment="1" applyProtection="1">
      <alignment horizontal="center" vertical="center" wrapText="1"/>
      <protection locked="0"/>
    </xf>
    <xf numFmtId="0" fontId="190" fillId="22" borderId="25" xfId="1" applyFont="1" applyFill="1" applyBorder="1" applyAlignment="1" applyProtection="1">
      <alignment horizontal="center" vertical="center" wrapText="1"/>
      <protection locked="0"/>
    </xf>
    <xf numFmtId="0" fontId="191" fillId="0" borderId="101" xfId="1" applyFont="1" applyBorder="1" applyAlignment="1" applyProtection="1">
      <alignment vertical="center"/>
      <protection locked="0"/>
    </xf>
    <xf numFmtId="3" fontId="191" fillId="0" borderId="102" xfId="1" applyNumberFormat="1" applyFont="1" applyBorder="1" applyAlignment="1">
      <alignment horizontal="right" indent="1"/>
    </xf>
    <xf numFmtId="3" fontId="191" fillId="0" borderId="103" xfId="1" applyNumberFormat="1" applyFont="1" applyBorder="1" applyAlignment="1">
      <alignment horizontal="right" indent="1"/>
    </xf>
    <xf numFmtId="3" fontId="191" fillId="0" borderId="101" xfId="1" applyNumberFormat="1" applyFont="1" applyBorder="1" applyAlignment="1">
      <alignment horizontal="right" indent="1"/>
    </xf>
    <xf numFmtId="3" fontId="18" fillId="0" borderId="101" xfId="1" applyNumberFormat="1" applyFont="1" applyBorder="1" applyAlignment="1">
      <alignment horizontal="right" indent="1"/>
    </xf>
    <xf numFmtId="0" fontId="191" fillId="0" borderId="101" xfId="1" applyFont="1" applyBorder="1" applyAlignment="1" applyProtection="1">
      <alignment horizontal="left" vertical="center" indent="1"/>
      <protection locked="0"/>
    </xf>
    <xf numFmtId="0" fontId="18" fillId="0" borderId="101" xfId="1" applyFont="1" applyBorder="1" applyAlignment="1" applyProtection="1">
      <alignment vertical="center"/>
      <protection locked="0"/>
    </xf>
    <xf numFmtId="3" fontId="18" fillId="0" borderId="102" xfId="1" applyNumberFormat="1" applyFont="1" applyBorder="1" applyAlignment="1">
      <alignment horizontal="right" indent="1"/>
    </xf>
    <xf numFmtId="3" fontId="18" fillId="0" borderId="103" xfId="1" applyNumberFormat="1" applyFont="1" applyBorder="1" applyAlignment="1">
      <alignment horizontal="right" indent="1"/>
    </xf>
    <xf numFmtId="3" fontId="59" fillId="0" borderId="103" xfId="1" applyNumberFormat="1" applyFont="1" applyBorder="1" applyAlignment="1">
      <alignment horizontal="right" indent="1"/>
    </xf>
    <xf numFmtId="0" fontId="38" fillId="7" borderId="92" xfId="1" applyFont="1" applyFill="1" applyBorder="1" applyAlignment="1" applyProtection="1">
      <alignment vertical="center"/>
      <protection locked="0"/>
    </xf>
    <xf numFmtId="3" fontId="38" fillId="7" borderId="104" xfId="1" applyNumberFormat="1" applyFont="1" applyFill="1" applyBorder="1" applyAlignment="1" applyProtection="1">
      <alignment horizontal="right" vertical="center" indent="1"/>
      <protection locked="0"/>
    </xf>
    <xf numFmtId="3" fontId="38" fillId="7" borderId="105" xfId="1" applyNumberFormat="1" applyFont="1" applyFill="1" applyBorder="1" applyAlignment="1" applyProtection="1">
      <alignment horizontal="right" vertical="center" indent="1"/>
      <protection locked="0"/>
    </xf>
    <xf numFmtId="3" fontId="38" fillId="7" borderId="92" xfId="1" applyNumberFormat="1" applyFont="1" applyFill="1" applyBorder="1" applyAlignment="1" applyProtection="1">
      <alignment horizontal="right" vertical="center" indent="1"/>
      <protection locked="0"/>
    </xf>
    <xf numFmtId="165" fontId="192" fillId="0" borderId="26" xfId="21" applyNumberFormat="1" applyFont="1" applyFill="1" applyBorder="1" applyAlignment="1" applyProtection="1">
      <alignment horizontal="center" vertical="center"/>
      <protection locked="0"/>
    </xf>
    <xf numFmtId="0" fontId="193" fillId="0" borderId="0" xfId="0" applyFont="1" applyAlignment="1" applyProtection="1">
      <alignment vertical="center"/>
      <protection locked="0"/>
    </xf>
    <xf numFmtId="0" fontId="194" fillId="0" borderId="0" xfId="0" applyFont="1" applyAlignment="1" applyProtection="1">
      <alignment vertical="center"/>
      <protection locked="0"/>
    </xf>
    <xf numFmtId="0" fontId="81" fillId="0" borderId="0" xfId="0" applyFont="1" applyProtection="1">
      <protection locked="0"/>
    </xf>
    <xf numFmtId="0" fontId="81" fillId="0" borderId="0" xfId="1" applyFont="1"/>
    <xf numFmtId="0" fontId="8" fillId="10" borderId="55" xfId="1" applyFont="1" applyFill="1" applyBorder="1" applyAlignment="1" applyProtection="1">
      <alignment horizontal="left" wrapText="1"/>
      <protection locked="0"/>
    </xf>
    <xf numFmtId="0" fontId="8" fillId="10" borderId="58" xfId="1" applyFont="1" applyFill="1" applyBorder="1" applyAlignment="1" applyProtection="1">
      <alignment horizontal="left" wrapText="1"/>
      <protection locked="0"/>
    </xf>
    <xf numFmtId="0" fontId="29" fillId="0" borderId="0" xfId="1" applyFont="1"/>
    <xf numFmtId="0" fontId="25" fillId="4" borderId="17" xfId="1" applyFont="1" applyFill="1" applyBorder="1"/>
    <xf numFmtId="0" fontId="16" fillId="8" borderId="14" xfId="1" applyFont="1" applyFill="1" applyBorder="1" applyAlignment="1" applyProtection="1">
      <alignment horizontal="left" wrapText="1"/>
      <protection locked="0"/>
    </xf>
    <xf numFmtId="0" fontId="195" fillId="0" borderId="0" xfId="0" applyFont="1"/>
    <xf numFmtId="0" fontId="196" fillId="0" borderId="0" xfId="0" applyFont="1"/>
    <xf numFmtId="0" fontId="195" fillId="0" borderId="9" xfId="2" applyFont="1" applyBorder="1" applyAlignment="1">
      <alignment horizontal="left"/>
    </xf>
    <xf numFmtId="0" fontId="197" fillId="0" borderId="10" xfId="2" applyFont="1" applyBorder="1"/>
    <xf numFmtId="0" fontId="198" fillId="0" borderId="10" xfId="2" applyFont="1" applyBorder="1"/>
    <xf numFmtId="0" fontId="153" fillId="0" borderId="11" xfId="0" applyFont="1" applyBorder="1"/>
    <xf numFmtId="0" fontId="195" fillId="0" borderId="11" xfId="0" applyFont="1" applyBorder="1" applyAlignment="1">
      <alignment horizontal="center"/>
    </xf>
    <xf numFmtId="16" fontId="195" fillId="2" borderId="11" xfId="0" quotePrefix="1" applyNumberFormat="1" applyFont="1" applyFill="1" applyBorder="1" applyAlignment="1">
      <alignment horizontal="center"/>
    </xf>
    <xf numFmtId="0" fontId="195" fillId="0" borderId="17" xfId="0" applyFont="1" applyBorder="1" applyAlignment="1">
      <alignment horizontal="center"/>
    </xf>
    <xf numFmtId="3" fontId="103" fillId="2" borderId="0" xfId="6" applyNumberFormat="1" applyFont="1" applyFill="1" applyAlignment="1">
      <alignment horizontal="right" vertical="center"/>
    </xf>
    <xf numFmtId="3" fontId="102" fillId="2" borderId="27" xfId="6" applyNumberFormat="1" applyFont="1" applyFill="1" applyBorder="1" applyAlignment="1">
      <alignment horizontal="right" vertical="center"/>
    </xf>
    <xf numFmtId="3" fontId="102" fillId="2" borderId="0" xfId="6" applyNumberFormat="1" applyFont="1" applyFill="1" applyAlignment="1">
      <alignment horizontal="right" vertical="center"/>
    </xf>
    <xf numFmtId="3" fontId="103" fillId="2" borderId="0" xfId="6" applyNumberFormat="1" applyFont="1" applyFill="1"/>
    <xf numFmtId="3" fontId="102" fillId="2" borderId="0" xfId="6" applyNumberFormat="1" applyFont="1" applyFill="1"/>
    <xf numFmtId="3" fontId="103" fillId="2" borderId="27" xfId="6" applyNumberFormat="1" applyFont="1" applyFill="1" applyBorder="1"/>
    <xf numFmtId="165" fontId="9" fillId="18" borderId="0" xfId="9" applyNumberFormat="1" applyFont="1" applyFill="1" applyBorder="1" applyAlignment="1">
      <alignment horizontal="center"/>
    </xf>
    <xf numFmtId="0" fontId="199" fillId="2" borderId="0" xfId="1" applyFont="1" applyFill="1" applyAlignment="1">
      <alignment horizontal="right"/>
    </xf>
    <xf numFmtId="3" fontId="71" fillId="2" borderId="31" xfId="6" applyNumberFormat="1" applyFont="1" applyFill="1" applyBorder="1" applyAlignment="1">
      <alignment horizontal="right" vertical="center" wrapText="1"/>
    </xf>
    <xf numFmtId="3" fontId="71" fillId="2" borderId="0" xfId="6" applyNumberFormat="1" applyFont="1" applyFill="1" applyAlignment="1">
      <alignment horizontal="right" vertical="center"/>
    </xf>
    <xf numFmtId="3" fontId="74" fillId="2" borderId="31" xfId="6" applyNumberFormat="1" applyFont="1" applyFill="1" applyBorder="1" applyAlignment="1">
      <alignment horizontal="right" vertical="center"/>
    </xf>
    <xf numFmtId="3" fontId="74" fillId="2" borderId="0" xfId="6" applyNumberFormat="1" applyFont="1" applyFill="1" applyAlignment="1">
      <alignment horizontal="right" vertical="center"/>
    </xf>
    <xf numFmtId="3" fontId="71" fillId="2" borderId="31" xfId="1" applyNumberFormat="1" applyFont="1" applyFill="1" applyBorder="1" applyAlignment="1">
      <alignment horizontal="right" vertical="center" wrapText="1"/>
    </xf>
    <xf numFmtId="3" fontId="71" fillId="2" borderId="0" xfId="6" applyNumberFormat="1" applyFont="1" applyFill="1"/>
    <xf numFmtId="3" fontId="9" fillId="2" borderId="27" xfId="6" applyNumberFormat="1" applyFill="1" applyBorder="1"/>
    <xf numFmtId="0" fontId="71" fillId="2" borderId="0" xfId="6" applyFont="1" applyFill="1" applyAlignment="1">
      <alignment horizontal="right" vertical="center"/>
    </xf>
    <xf numFmtId="3" fontId="9" fillId="2" borderId="0" xfId="6" applyNumberFormat="1" applyFill="1" applyAlignment="1">
      <alignment horizontal="right" vertical="center"/>
    </xf>
    <xf numFmtId="3" fontId="71" fillId="2" borderId="27" xfId="6" applyNumberFormat="1" applyFont="1" applyFill="1" applyBorder="1" applyAlignment="1">
      <alignment horizontal="right" vertical="center"/>
    </xf>
    <xf numFmtId="0" fontId="71" fillId="2" borderId="0" xfId="13" applyFont="1" applyFill="1" applyAlignment="1">
      <alignment vertical="center"/>
    </xf>
    <xf numFmtId="3" fontId="71" fillId="2" borderId="90" xfId="13" applyNumberFormat="1" applyFont="1" applyFill="1" applyBorder="1" applyAlignment="1">
      <alignment vertical="center"/>
    </xf>
    <xf numFmtId="3" fontId="9" fillId="2" borderId="0" xfId="13" applyNumberFormat="1" applyFill="1" applyAlignment="1">
      <alignment vertical="center"/>
    </xf>
    <xf numFmtId="3" fontId="9" fillId="2" borderId="90" xfId="13" applyNumberFormat="1" applyFill="1" applyBorder="1" applyAlignment="1">
      <alignment vertical="center"/>
    </xf>
    <xf numFmtId="3" fontId="71" fillId="2" borderId="0" xfId="13" applyNumberFormat="1" applyFont="1" applyFill="1"/>
    <xf numFmtId="9" fontId="18" fillId="2" borderId="0" xfId="5" applyFont="1" applyFill="1" applyBorder="1" applyAlignment="1">
      <alignment horizontal="right"/>
    </xf>
    <xf numFmtId="0" fontId="87" fillId="0" borderId="0" xfId="1" applyFont="1"/>
    <xf numFmtId="0" fontId="8" fillId="6" borderId="11" xfId="0" quotePrefix="1" applyFont="1" applyFill="1" applyBorder="1" applyAlignment="1">
      <alignment horizontal="center"/>
    </xf>
    <xf numFmtId="16" fontId="20" fillId="6" borderId="11" xfId="0" quotePrefix="1" applyNumberFormat="1" applyFont="1" applyFill="1" applyBorder="1" applyAlignment="1">
      <alignment horizontal="center"/>
    </xf>
    <xf numFmtId="0" fontId="18" fillId="6" borderId="11" xfId="0" applyFont="1" applyFill="1" applyBorder="1" applyAlignment="1">
      <alignment horizontal="center"/>
    </xf>
    <xf numFmtId="0" fontId="18" fillId="6" borderId="0" xfId="0" applyFont="1" applyFill="1"/>
    <xf numFmtId="17" fontId="18" fillId="16" borderId="11" xfId="0" quotePrefix="1" applyNumberFormat="1" applyFont="1" applyFill="1" applyBorder="1" applyAlignment="1">
      <alignment horizontal="left"/>
    </xf>
    <xf numFmtId="0" fontId="33" fillId="2" borderId="0" xfId="0" applyFont="1" applyFill="1"/>
    <xf numFmtId="0" fontId="33" fillId="2" borderId="0" xfId="0" applyFont="1" applyFill="1" applyAlignment="1">
      <alignment wrapText="1"/>
    </xf>
    <xf numFmtId="16" fontId="20" fillId="16" borderId="11" xfId="0" quotePrefix="1" applyNumberFormat="1" applyFont="1" applyFill="1" applyBorder="1" applyAlignment="1">
      <alignment horizontal="center"/>
    </xf>
    <xf numFmtId="0" fontId="8" fillId="16" borderId="11" xfId="0" quotePrefix="1" applyFont="1" applyFill="1" applyBorder="1" applyAlignment="1">
      <alignment horizontal="center"/>
    </xf>
    <xf numFmtId="0" fontId="8" fillId="16" borderId="11" xfId="0" quotePrefix="1" applyFont="1" applyFill="1" applyBorder="1" applyAlignment="1">
      <alignment horizontal="left"/>
    </xf>
    <xf numFmtId="0" fontId="24" fillId="2" borderId="0" xfId="0" applyFont="1" applyFill="1" applyAlignment="1">
      <alignment horizontal="center" vertical="center" wrapText="1"/>
    </xf>
    <xf numFmtId="0" fontId="24" fillId="2" borderId="90" xfId="0" applyFont="1" applyFill="1" applyBorder="1" applyAlignment="1">
      <alignment horizontal="center" vertical="center" wrapText="1"/>
    </xf>
    <xf numFmtId="9" fontId="18" fillId="2" borderId="28" xfId="21" applyFont="1" applyFill="1" applyBorder="1" applyAlignment="1">
      <alignment horizontal="right"/>
    </xf>
    <xf numFmtId="0" fontId="84" fillId="2" borderId="0" xfId="6" applyFont="1" applyFill="1" applyAlignment="1">
      <alignment horizontal="center" vertical="center"/>
    </xf>
    <xf numFmtId="0" fontId="84" fillId="2" borderId="106" xfId="6" applyFont="1" applyFill="1" applyBorder="1" applyAlignment="1">
      <alignment horizontal="center" vertical="center"/>
    </xf>
    <xf numFmtId="9" fontId="84" fillId="2" borderId="0" xfId="7" applyNumberFormat="1" applyFont="1" applyFill="1" applyBorder="1"/>
    <xf numFmtId="9" fontId="81" fillId="2" borderId="106" xfId="5" applyFont="1" applyFill="1" applyBorder="1" applyAlignment="1">
      <alignment horizontal="right"/>
    </xf>
    <xf numFmtId="9" fontId="84" fillId="2" borderId="27" xfId="5" applyFont="1" applyFill="1" applyBorder="1" applyAlignment="1"/>
    <xf numFmtId="9" fontId="81" fillId="2" borderId="107" xfId="5" applyFont="1" applyFill="1" applyBorder="1" applyAlignment="1">
      <alignment horizontal="right"/>
    </xf>
    <xf numFmtId="0" fontId="10" fillId="2" borderId="0" xfId="6" applyFont="1" applyFill="1" applyAlignment="1">
      <alignment horizontal="right"/>
    </xf>
    <xf numFmtId="0" fontId="25" fillId="2" borderId="106" xfId="6" applyFont="1" applyFill="1" applyBorder="1" applyAlignment="1">
      <alignment horizontal="right"/>
    </xf>
    <xf numFmtId="9" fontId="9" fillId="2" borderId="0" xfId="1" applyNumberFormat="1" applyFill="1"/>
    <xf numFmtId="165" fontId="103" fillId="2" borderId="0" xfId="21" applyNumberFormat="1" applyFont="1" applyFill="1" applyBorder="1" applyAlignment="1">
      <alignment horizontal="center"/>
    </xf>
    <xf numFmtId="165" fontId="103" fillId="2" borderId="27" xfId="21" applyNumberFormat="1" applyFont="1" applyFill="1" applyBorder="1" applyAlignment="1">
      <alignment horizontal="center"/>
    </xf>
    <xf numFmtId="0" fontId="102" fillId="2" borderId="0" xfId="6" applyFont="1" applyFill="1" applyAlignment="1">
      <alignment horizontal="center" vertical="center"/>
    </xf>
    <xf numFmtId="0" fontId="108" fillId="2" borderId="0" xfId="1" applyFont="1" applyFill="1"/>
    <xf numFmtId="16" fontId="18" fillId="16" borderId="22" xfId="0" quotePrefix="1" applyNumberFormat="1" applyFont="1" applyFill="1" applyBorder="1" applyAlignment="1">
      <alignment horizontal="center"/>
    </xf>
    <xf numFmtId="0" fontId="58" fillId="6" borderId="10" xfId="2" applyFont="1" applyFill="1" applyBorder="1" applyAlignment="1">
      <alignment horizontal="left" wrapText="1"/>
    </xf>
    <xf numFmtId="0" fontId="58" fillId="6" borderId="10" xfId="2" applyFont="1" applyFill="1" applyBorder="1"/>
    <xf numFmtId="0" fontId="18" fillId="2" borderId="0" xfId="6" applyFont="1" applyFill="1" applyAlignment="1">
      <alignment vertical="top"/>
    </xf>
    <xf numFmtId="0" fontId="24" fillId="0" borderId="0" xfId="1" applyFont="1"/>
    <xf numFmtId="0" fontId="18" fillId="0" borderId="108" xfId="1" applyFont="1" applyBorder="1" applyAlignment="1" applyProtection="1">
      <alignment vertical="center"/>
      <protection locked="0"/>
    </xf>
    <xf numFmtId="3" fontId="18" fillId="0" borderId="109" xfId="1" applyNumberFormat="1" applyFont="1" applyBorder="1" applyAlignment="1">
      <alignment horizontal="right" indent="1"/>
    </xf>
    <xf numFmtId="3" fontId="59" fillId="0" borderId="110" xfId="1" applyNumberFormat="1" applyFont="1" applyBorder="1" applyAlignment="1">
      <alignment horizontal="right" indent="1"/>
    </xf>
    <xf numFmtId="3" fontId="18" fillId="0" borderId="108" xfId="1" applyNumberFormat="1" applyFont="1" applyBorder="1" applyAlignment="1">
      <alignment horizontal="right" indent="1"/>
    </xf>
    <xf numFmtId="0" fontId="24" fillId="0" borderId="101" xfId="1" applyFont="1" applyBorder="1" applyAlignment="1" applyProtection="1">
      <alignment vertical="center"/>
      <protection locked="0"/>
    </xf>
    <xf numFmtId="3" fontId="24" fillId="0" borderId="102" xfId="1" applyNumberFormat="1" applyFont="1" applyBorder="1" applyAlignment="1">
      <alignment horizontal="right" indent="1"/>
    </xf>
    <xf numFmtId="3" fontId="24" fillId="0" borderId="103" xfId="1" applyNumberFormat="1" applyFont="1" applyBorder="1" applyAlignment="1">
      <alignment horizontal="right" indent="1"/>
    </xf>
    <xf numFmtId="3" fontId="24" fillId="0" borderId="101" xfId="1" applyNumberFormat="1" applyFont="1" applyBorder="1" applyAlignment="1">
      <alignment horizontal="right" indent="1"/>
    </xf>
    <xf numFmtId="10" fontId="192" fillId="0" borderId="26" xfId="21" applyNumberFormat="1" applyFont="1" applyFill="1" applyBorder="1" applyAlignment="1" applyProtection="1">
      <alignment horizontal="center" vertical="center"/>
      <protection locked="0"/>
    </xf>
    <xf numFmtId="3" fontId="191" fillId="7" borderId="103" xfId="1" applyNumberFormat="1" applyFont="1" applyFill="1" applyBorder="1" applyAlignment="1">
      <alignment horizontal="right" indent="1"/>
    </xf>
    <xf numFmtId="3" fontId="18" fillId="7" borderId="103" xfId="1" applyNumberFormat="1" applyFont="1" applyFill="1" applyBorder="1" applyAlignment="1">
      <alignment horizontal="right" indent="1"/>
    </xf>
    <xf numFmtId="3" fontId="18" fillId="7" borderId="110" xfId="1" applyNumberFormat="1" applyFont="1" applyFill="1" applyBorder="1" applyAlignment="1">
      <alignment horizontal="right" indent="1"/>
    </xf>
    <xf numFmtId="3" fontId="24" fillId="7" borderId="103" xfId="1" applyNumberFormat="1" applyFont="1" applyFill="1" applyBorder="1" applyAlignment="1">
      <alignment horizontal="right" indent="1"/>
    </xf>
    <xf numFmtId="3" fontId="24" fillId="0" borderId="111" xfId="1" applyNumberFormat="1" applyFont="1" applyBorder="1" applyAlignment="1">
      <alignment horizontal="right" indent="1"/>
    </xf>
    <xf numFmtId="0" fontId="24" fillId="0" borderId="87" xfId="1" applyFont="1" applyBorder="1" applyAlignment="1" applyProtection="1">
      <alignment vertical="center"/>
      <protection locked="0"/>
    </xf>
    <xf numFmtId="3" fontId="24" fillId="0" borderId="87" xfId="1" applyNumberFormat="1" applyFont="1" applyBorder="1"/>
    <xf numFmtId="3" fontId="24" fillId="0" borderId="87" xfId="0" applyNumberFormat="1" applyFont="1" applyBorder="1" applyAlignment="1" applyProtection="1">
      <alignment horizontal="right" vertical="center"/>
      <protection locked="0"/>
    </xf>
    <xf numFmtId="10" fontId="21" fillId="0" borderId="87" xfId="0" applyNumberFormat="1" applyFont="1" applyBorder="1" applyAlignment="1" applyProtection="1">
      <alignment horizontal="right" vertical="center"/>
      <protection locked="0"/>
    </xf>
    <xf numFmtId="3" fontId="24" fillId="0" borderId="0" xfId="1" applyNumberFormat="1" applyFont="1"/>
    <xf numFmtId="3" fontId="24" fillId="0" borderId="0" xfId="0" applyNumberFormat="1" applyFont="1" applyAlignment="1" applyProtection="1">
      <alignment horizontal="right" vertical="center"/>
      <protection locked="0"/>
    </xf>
    <xf numFmtId="10" fontId="21" fillId="0" borderId="0" xfId="0" applyNumberFormat="1" applyFont="1" applyAlignment="1" applyProtection="1">
      <alignment horizontal="right" vertical="center"/>
      <protection locked="0"/>
    </xf>
    <xf numFmtId="10" fontId="200" fillId="2" borderId="24" xfId="1" applyNumberFormat="1" applyFont="1" applyFill="1" applyBorder="1"/>
    <xf numFmtId="0" fontId="201" fillId="2" borderId="0" xfId="1" applyFont="1" applyFill="1" applyAlignment="1">
      <alignment horizontal="left"/>
    </xf>
    <xf numFmtId="0" fontId="195" fillId="2" borderId="0" xfId="1" applyFont="1" applyFill="1" applyAlignment="1">
      <alignment horizontal="left"/>
    </xf>
    <xf numFmtId="10" fontId="35" fillId="4" borderId="0" xfId="13" applyNumberFormat="1" applyFont="1" applyFill="1"/>
    <xf numFmtId="167" fontId="13" fillId="4" borderId="0" xfId="20" applyNumberFormat="1" applyFont="1" applyFill="1"/>
    <xf numFmtId="0" fontId="35" fillId="2" borderId="0" xfId="13" applyFont="1" applyFill="1"/>
    <xf numFmtId="167" fontId="13" fillId="2" borderId="0" xfId="20" applyNumberFormat="1" applyFont="1" applyFill="1"/>
    <xf numFmtId="10" fontId="13" fillId="4" borderId="0" xfId="13" applyNumberFormat="1" applyFont="1" applyFill="1" applyAlignment="1">
      <alignment horizontal="left"/>
    </xf>
    <xf numFmtId="10" fontId="35" fillId="4" borderId="0" xfId="13" applyNumberFormat="1" applyFont="1" applyFill="1" applyAlignment="1">
      <alignment horizontal="right"/>
    </xf>
    <xf numFmtId="0" fontId="202" fillId="0" borderId="0" xfId="13" applyFont="1" applyAlignment="1">
      <alignment horizontal="right"/>
    </xf>
    <xf numFmtId="0" fontId="24" fillId="4" borderId="20" xfId="13" applyFont="1" applyFill="1" applyBorder="1" applyAlignment="1">
      <alignment wrapText="1"/>
    </xf>
    <xf numFmtId="0" fontId="35" fillId="4" borderId="67" xfId="13" applyFont="1" applyFill="1" applyBorder="1"/>
    <xf numFmtId="0" fontId="24" fillId="4" borderId="67" xfId="13" applyFont="1" applyFill="1" applyBorder="1" applyAlignment="1">
      <alignment horizontal="center" wrapText="1"/>
    </xf>
    <xf numFmtId="0" fontId="24" fillId="4" borderId="0" xfId="13" applyFont="1" applyFill="1" applyAlignment="1">
      <alignment horizontal="center" wrapText="1"/>
    </xf>
    <xf numFmtId="0" fontId="24" fillId="4" borderId="18" xfId="13" applyFont="1" applyFill="1" applyBorder="1" applyAlignment="1">
      <alignment horizontal="center" wrapText="1"/>
    </xf>
    <xf numFmtId="0" fontId="35" fillId="4" borderId="20" xfId="13" applyFont="1" applyFill="1" applyBorder="1" applyAlignment="1">
      <alignment wrapText="1"/>
    </xf>
    <xf numFmtId="9" fontId="65" fillId="0" borderId="10" xfId="5" applyFont="1" applyBorder="1" applyAlignment="1">
      <alignment wrapText="1"/>
    </xf>
    <xf numFmtId="0" fontId="177" fillId="4" borderId="67" xfId="13" applyFont="1" applyFill="1" applyBorder="1" applyAlignment="1">
      <alignment horizontal="center" wrapText="1"/>
    </xf>
    <xf numFmtId="0" fontId="177" fillId="4" borderId="0" xfId="13" applyFont="1" applyFill="1" applyAlignment="1">
      <alignment horizontal="center" wrapText="1"/>
    </xf>
    <xf numFmtId="0" fontId="177" fillId="4" borderId="18" xfId="13" applyFont="1" applyFill="1" applyBorder="1" applyAlignment="1">
      <alignment horizontal="center" wrapText="1"/>
    </xf>
    <xf numFmtId="167" fontId="13" fillId="4" borderId="18" xfId="20" applyNumberFormat="1" applyFont="1" applyFill="1" applyBorder="1" applyAlignment="1">
      <alignment horizontal="center" wrapText="1"/>
    </xf>
    <xf numFmtId="10" fontId="13" fillId="4" borderId="0" xfId="13" applyNumberFormat="1" applyFont="1" applyFill="1" applyAlignment="1">
      <alignment horizontal="right"/>
    </xf>
    <xf numFmtId="0" fontId="17" fillId="2" borderId="0" xfId="13" applyFont="1" applyFill="1"/>
    <xf numFmtId="3" fontId="8" fillId="19" borderId="0" xfId="13" applyNumberFormat="1" applyFont="1" applyFill="1" applyAlignment="1">
      <alignment horizontal="left"/>
    </xf>
    <xf numFmtId="3" fontId="145" fillId="19" borderId="0" xfId="13" applyNumberFormat="1" applyFont="1" applyFill="1" applyAlignment="1">
      <alignment horizontal="left"/>
    </xf>
    <xf numFmtId="3" fontId="203" fillId="0" borderId="0" xfId="13" applyNumberFormat="1" applyFont="1"/>
    <xf numFmtId="9" fontId="20" fillId="2" borderId="47" xfId="5" applyFont="1" applyFill="1" applyBorder="1" applyAlignment="1">
      <alignment wrapText="1"/>
    </xf>
    <xf numFmtId="49" fontId="48" fillId="2" borderId="0" xfId="5" applyNumberFormat="1" applyFont="1" applyFill="1" applyBorder="1" applyAlignment="1">
      <alignment wrapText="1"/>
    </xf>
    <xf numFmtId="167" fontId="58" fillId="2" borderId="47" xfId="20" applyNumberFormat="1" applyFont="1" applyFill="1" applyBorder="1" applyAlignment="1">
      <alignment wrapText="1"/>
    </xf>
    <xf numFmtId="0" fontId="65" fillId="2" borderId="47" xfId="13" applyFont="1" applyFill="1" applyBorder="1"/>
    <xf numFmtId="0" fontId="20" fillId="19" borderId="47" xfId="13" applyFont="1" applyFill="1" applyBorder="1" applyAlignment="1">
      <alignment wrapText="1"/>
    </xf>
    <xf numFmtId="0" fontId="95" fillId="23" borderId="19" xfId="13" applyFont="1" applyFill="1" applyBorder="1"/>
    <xf numFmtId="0" fontId="35" fillId="23" borderId="65" xfId="13" applyFont="1" applyFill="1" applyBorder="1"/>
    <xf numFmtId="167" fontId="13" fillId="23" borderId="4" xfId="20" applyNumberFormat="1" applyFont="1" applyFill="1" applyBorder="1"/>
    <xf numFmtId="0" fontId="13" fillId="23" borderId="19" xfId="13" applyFont="1" applyFill="1" applyBorder="1"/>
    <xf numFmtId="0" fontId="24" fillId="23" borderId="81" xfId="13" applyFont="1" applyFill="1" applyBorder="1" applyAlignment="1">
      <alignment wrapText="1"/>
    </xf>
    <xf numFmtId="0" fontId="35" fillId="23" borderId="68" xfId="13" applyFont="1" applyFill="1" applyBorder="1" applyAlignment="1">
      <alignment wrapText="1"/>
    </xf>
    <xf numFmtId="167" fontId="13" fillId="23" borderId="69" xfId="20" applyNumberFormat="1" applyFont="1" applyFill="1" applyBorder="1" applyAlignment="1">
      <alignment horizontal="center" wrapText="1"/>
    </xf>
    <xf numFmtId="0" fontId="24" fillId="23" borderId="68" xfId="13" applyFont="1" applyFill="1" applyBorder="1" applyAlignment="1">
      <alignment horizontal="center" wrapText="1"/>
    </xf>
    <xf numFmtId="0" fontId="24" fillId="23" borderId="49" xfId="13" applyFont="1" applyFill="1" applyBorder="1" applyAlignment="1">
      <alignment horizontal="center" wrapText="1"/>
    </xf>
    <xf numFmtId="0" fontId="24" fillId="23" borderId="69" xfId="13" applyFont="1" applyFill="1" applyBorder="1" applyAlignment="1">
      <alignment horizontal="center" wrapText="1"/>
    </xf>
    <xf numFmtId="0" fontId="177" fillId="23" borderId="68" xfId="13" applyFont="1" applyFill="1" applyBorder="1" applyAlignment="1">
      <alignment horizontal="center" wrapText="1"/>
    </xf>
    <xf numFmtId="0" fontId="177" fillId="23" borderId="49" xfId="13" applyFont="1" applyFill="1" applyBorder="1" applyAlignment="1">
      <alignment horizontal="center" wrapText="1"/>
    </xf>
    <xf numFmtId="0" fontId="177" fillId="23" borderId="69" xfId="13" applyFont="1" applyFill="1" applyBorder="1" applyAlignment="1">
      <alignment horizontal="center" wrapText="1"/>
    </xf>
    <xf numFmtId="0" fontId="35" fillId="23" borderId="81" xfId="13" applyFont="1" applyFill="1" applyBorder="1" applyAlignment="1">
      <alignment wrapText="1"/>
    </xf>
    <xf numFmtId="0" fontId="24" fillId="24" borderId="21" xfId="13" applyFont="1" applyFill="1" applyBorder="1"/>
    <xf numFmtId="49" fontId="35" fillId="24" borderId="87" xfId="13" applyNumberFormat="1" applyFont="1" applyFill="1" applyBorder="1"/>
    <xf numFmtId="167" fontId="13" fillId="24" borderId="46" xfId="20" applyNumberFormat="1" applyFont="1" applyFill="1" applyBorder="1"/>
    <xf numFmtId="3" fontId="24" fillId="24" borderId="87" xfId="13" applyNumberFormat="1" applyFont="1" applyFill="1" applyBorder="1"/>
    <xf numFmtId="3" fontId="24" fillId="24" borderId="46" xfId="13" applyNumberFormat="1" applyFont="1" applyFill="1" applyBorder="1"/>
    <xf numFmtId="0" fontId="13" fillId="24" borderId="21" xfId="13" applyFont="1" applyFill="1" applyBorder="1"/>
    <xf numFmtId="0" fontId="24" fillId="0" borderId="17" xfId="13" applyFont="1" applyBorder="1"/>
    <xf numFmtId="49" fontId="35" fillId="0" borderId="0" xfId="13" applyNumberFormat="1" applyFont="1"/>
    <xf numFmtId="167" fontId="13" fillId="0" borderId="47" xfId="20" applyNumberFormat="1" applyFont="1" applyBorder="1"/>
    <xf numFmtId="3" fontId="24" fillId="0" borderId="47" xfId="13" applyNumberFormat="1" applyFont="1" applyBorder="1"/>
    <xf numFmtId="0" fontId="13" fillId="0" borderId="17" xfId="13" applyFont="1" applyBorder="1"/>
    <xf numFmtId="0" fontId="24" fillId="24" borderId="17" xfId="13" applyFont="1" applyFill="1" applyBorder="1"/>
    <xf numFmtId="49" fontId="35" fillId="24" borderId="0" xfId="13" applyNumberFormat="1" applyFont="1" applyFill="1"/>
    <xf numFmtId="167" fontId="13" fillId="24" borderId="47" xfId="20" applyNumberFormat="1" applyFont="1" applyFill="1" applyBorder="1"/>
    <xf numFmtId="3" fontId="24" fillId="24" borderId="0" xfId="13" applyNumberFormat="1" applyFont="1" applyFill="1"/>
    <xf numFmtId="3" fontId="94" fillId="24" borderId="0" xfId="13" applyNumberFormat="1" applyFont="1" applyFill="1"/>
    <xf numFmtId="3" fontId="24" fillId="24" borderId="47" xfId="13" applyNumberFormat="1" applyFont="1" applyFill="1" applyBorder="1"/>
    <xf numFmtId="0" fontId="13" fillId="24" borderId="17" xfId="13" applyFont="1" applyFill="1" applyBorder="1" applyAlignment="1">
      <alignment wrapText="1"/>
    </xf>
    <xf numFmtId="9" fontId="60" fillId="0" borderId="17" xfId="5" applyFont="1" applyBorder="1" applyAlignment="1">
      <alignment wrapText="1"/>
    </xf>
    <xf numFmtId="3" fontId="94" fillId="0" borderId="0" xfId="13" applyNumberFormat="1" applyFont="1"/>
    <xf numFmtId="3" fontId="13" fillId="0" borderId="47" xfId="13" applyNumberFormat="1" applyFont="1" applyBorder="1"/>
    <xf numFmtId="49" fontId="204" fillId="0" borderId="16" xfId="5" applyNumberFormat="1" applyFont="1" applyBorder="1" applyAlignment="1">
      <alignment wrapText="1"/>
    </xf>
    <xf numFmtId="167" fontId="60" fillId="0" borderId="47" xfId="20" applyNumberFormat="1" applyFont="1" applyBorder="1" applyAlignment="1">
      <alignment wrapText="1"/>
    </xf>
    <xf numFmtId="3" fontId="60" fillId="0" borderId="0" xfId="13" applyNumberFormat="1" applyFont="1"/>
    <xf numFmtId="0" fontId="13" fillId="24" borderId="47" xfId="13" applyFont="1" applyFill="1" applyBorder="1" applyAlignment="1">
      <alignment wrapText="1"/>
    </xf>
    <xf numFmtId="49" fontId="204" fillId="0" borderId="0" xfId="5" applyNumberFormat="1" applyFont="1" applyBorder="1" applyAlignment="1">
      <alignment wrapText="1"/>
    </xf>
    <xf numFmtId="3" fontId="60" fillId="0" borderId="47" xfId="13" applyNumberFormat="1" applyFont="1" applyBorder="1"/>
    <xf numFmtId="0" fontId="180" fillId="0" borderId="47" xfId="19" applyFont="1" applyBorder="1"/>
    <xf numFmtId="9" fontId="60" fillId="0" borderId="10" xfId="5" applyFont="1" applyBorder="1" applyAlignment="1">
      <alignment wrapText="1"/>
    </xf>
    <xf numFmtId="49" fontId="204" fillId="0" borderId="25" xfId="5" applyNumberFormat="1" applyFont="1" applyBorder="1" applyAlignment="1">
      <alignment wrapText="1"/>
    </xf>
    <xf numFmtId="167" fontId="60" fillId="0" borderId="23" xfId="20" applyNumberFormat="1" applyFont="1" applyBorder="1" applyAlignment="1">
      <alignment wrapText="1"/>
    </xf>
    <xf numFmtId="3" fontId="60" fillId="0" borderId="25" xfId="13" applyNumberFormat="1" applyFont="1" applyBorder="1"/>
    <xf numFmtId="3" fontId="60" fillId="0" borderId="23" xfId="13" applyNumberFormat="1" applyFont="1" applyBorder="1"/>
    <xf numFmtId="3" fontId="13" fillId="0" borderId="10" xfId="13" applyNumberFormat="1" applyFont="1" applyBorder="1"/>
    <xf numFmtId="3" fontId="205" fillId="19" borderId="0" xfId="13" applyNumberFormat="1" applyFont="1" applyFill="1"/>
    <xf numFmtId="3" fontId="205" fillId="19" borderId="0" xfId="13" applyNumberFormat="1" applyFont="1" applyFill="1" applyAlignment="1">
      <alignment horizontal="right"/>
    </xf>
    <xf numFmtId="3" fontId="206" fillId="0" borderId="0" xfId="13" applyNumberFormat="1" applyFont="1"/>
    <xf numFmtId="0" fontId="65" fillId="19" borderId="47" xfId="13" applyFont="1" applyFill="1" applyBorder="1" applyAlignment="1">
      <alignment wrapText="1"/>
    </xf>
    <xf numFmtId="3" fontId="105" fillId="2" borderId="29" xfId="7" applyNumberFormat="1" applyFont="1" applyFill="1" applyBorder="1" applyAlignment="1">
      <alignment horizontal="right"/>
    </xf>
    <xf numFmtId="0" fontId="29" fillId="4" borderId="0" xfId="1" applyFont="1" applyFill="1" applyAlignment="1">
      <alignment horizontal="left" wrapText="1"/>
    </xf>
    <xf numFmtId="0" fontId="207" fillId="2" borderId="0" xfId="1" applyFont="1" applyFill="1"/>
    <xf numFmtId="0" fontId="95" fillId="25" borderId="65" xfId="0" applyFont="1" applyFill="1" applyBorder="1"/>
    <xf numFmtId="1" fontId="9" fillId="25" borderId="3" xfId="0" applyNumberFormat="1" applyFont="1" applyFill="1" applyBorder="1"/>
    <xf numFmtId="4" fontId="0" fillId="25" borderId="3" xfId="0" applyNumberFormat="1" applyFill="1" applyBorder="1"/>
    <xf numFmtId="0" fontId="0" fillId="25" borderId="3" xfId="0" applyFill="1" applyBorder="1"/>
    <xf numFmtId="3" fontId="0" fillId="25" borderId="3" xfId="0" applyNumberFormat="1" applyFill="1" applyBorder="1" applyAlignment="1">
      <alignment horizontal="right"/>
    </xf>
    <xf numFmtId="0" fontId="9" fillId="25" borderId="3" xfId="0" applyFont="1" applyFill="1" applyBorder="1"/>
    <xf numFmtId="0" fontId="71" fillId="25" borderId="4" xfId="0" applyFont="1" applyFill="1" applyBorder="1"/>
    <xf numFmtId="0" fontId="95" fillId="25" borderId="113" xfId="0" applyFont="1" applyFill="1" applyBorder="1"/>
    <xf numFmtId="1" fontId="9" fillId="25" borderId="114" xfId="0" applyNumberFormat="1" applyFont="1" applyFill="1" applyBorder="1"/>
    <xf numFmtId="4" fontId="0" fillId="25" borderId="114" xfId="0" applyNumberFormat="1" applyFill="1" applyBorder="1"/>
    <xf numFmtId="0" fontId="0" fillId="25" borderId="114" xfId="0" applyFill="1" applyBorder="1"/>
    <xf numFmtId="3" fontId="0" fillId="25" borderId="114" xfId="0" applyNumberFormat="1" applyFill="1" applyBorder="1" applyAlignment="1">
      <alignment horizontal="right"/>
    </xf>
    <xf numFmtId="0" fontId="9" fillId="25" borderId="114" xfId="0" applyFont="1" applyFill="1" applyBorder="1"/>
    <xf numFmtId="0" fontId="71" fillId="25" borderId="115" xfId="0" applyFont="1" applyFill="1" applyBorder="1"/>
    <xf numFmtId="1" fontId="18" fillId="26" borderId="117" xfId="0" applyNumberFormat="1" applyFont="1" applyFill="1" applyBorder="1" applyAlignment="1">
      <alignment horizontal="right"/>
    </xf>
    <xf numFmtId="1" fontId="24" fillId="4" borderId="117" xfId="0" applyNumberFormat="1" applyFont="1" applyFill="1" applyBorder="1" applyAlignment="1">
      <alignment horizontal="right"/>
    </xf>
    <xf numFmtId="1" fontId="18" fillId="26" borderId="117" xfId="0" applyNumberFormat="1" applyFont="1" applyFill="1" applyBorder="1" applyAlignment="1">
      <alignment horizontal="right" wrapText="1"/>
    </xf>
    <xf numFmtId="1" fontId="18" fillId="26" borderId="118" xfId="0" applyNumberFormat="1" applyFont="1" applyFill="1" applyBorder="1" applyAlignment="1">
      <alignment horizontal="right"/>
    </xf>
    <xf numFmtId="1" fontId="18" fillId="26" borderId="17" xfId="0" applyNumberFormat="1" applyFont="1" applyFill="1" applyBorder="1" applyAlignment="1">
      <alignment horizontal="right"/>
    </xf>
    <xf numFmtId="1" fontId="24" fillId="4" borderId="17" xfId="0" applyNumberFormat="1" applyFont="1" applyFill="1" applyBorder="1" applyAlignment="1">
      <alignment horizontal="right"/>
    </xf>
    <xf numFmtId="1" fontId="18" fillId="26" borderId="18" xfId="0" applyNumberFormat="1" applyFont="1" applyFill="1" applyBorder="1" applyAlignment="1">
      <alignment horizontal="right"/>
    </xf>
    <xf numFmtId="14" fontId="18" fillId="26" borderId="10" xfId="0" applyNumberFormat="1" applyFont="1" applyFill="1" applyBorder="1" applyAlignment="1">
      <alignment horizontal="right"/>
    </xf>
    <xf numFmtId="2" fontId="18" fillId="26" borderId="10" xfId="0" applyNumberFormat="1" applyFont="1" applyFill="1" applyBorder="1" applyAlignment="1">
      <alignment horizontal="right"/>
    </xf>
    <xf numFmtId="166" fontId="18" fillId="26" borderId="10" xfId="0" applyNumberFormat="1" applyFont="1" applyFill="1" applyBorder="1" applyAlignment="1">
      <alignment horizontal="right"/>
    </xf>
    <xf numFmtId="166" fontId="24" fillId="4" borderId="10" xfId="0" applyNumberFormat="1" applyFont="1" applyFill="1" applyBorder="1" applyAlignment="1">
      <alignment horizontal="right"/>
    </xf>
    <xf numFmtId="14" fontId="24" fillId="4" borderId="10" xfId="0" applyNumberFormat="1" applyFont="1" applyFill="1" applyBorder="1" applyAlignment="1">
      <alignment horizontal="right"/>
    </xf>
    <xf numFmtId="14" fontId="18" fillId="26" borderId="66" xfId="0" applyNumberFormat="1" applyFont="1" applyFill="1" applyBorder="1" applyAlignment="1">
      <alignment horizontal="right"/>
    </xf>
    <xf numFmtId="0" fontId="24" fillId="4" borderId="10" xfId="0" applyFont="1" applyFill="1" applyBorder="1" applyAlignment="1">
      <alignment horizontal="right"/>
    </xf>
    <xf numFmtId="14" fontId="24" fillId="4" borderId="0" xfId="0" applyNumberFormat="1" applyFont="1" applyFill="1" applyAlignment="1">
      <alignment horizontal="right"/>
    </xf>
    <xf numFmtId="0" fontId="24" fillId="0" borderId="10" xfId="0" applyFont="1" applyBorder="1" applyAlignment="1">
      <alignment horizontal="right"/>
    </xf>
    <xf numFmtId="14" fontId="24" fillId="0" borderId="10" xfId="0" applyNumberFormat="1" applyFont="1" applyBorder="1" applyAlignment="1">
      <alignment horizontal="right"/>
    </xf>
    <xf numFmtId="0" fontId="24" fillId="2" borderId="12" xfId="0" applyFont="1" applyFill="1" applyBorder="1" applyAlignment="1">
      <alignment horizontal="left"/>
    </xf>
    <xf numFmtId="3" fontId="18" fillId="2" borderId="0" xfId="0" applyNumberFormat="1" applyFont="1" applyFill="1" applyAlignment="1">
      <alignment horizontal="right"/>
    </xf>
    <xf numFmtId="4" fontId="29" fillId="2" borderId="0" xfId="0" applyNumberFormat="1" applyFont="1" applyFill="1"/>
    <xf numFmtId="3" fontId="29" fillId="2" borderId="0" xfId="0" applyNumberFormat="1" applyFont="1" applyFill="1"/>
    <xf numFmtId="3" fontId="24" fillId="2" borderId="18" xfId="0" applyNumberFormat="1" applyFont="1" applyFill="1" applyBorder="1" applyAlignment="1">
      <alignment horizontal="right"/>
    </xf>
    <xf numFmtId="168" fontId="24" fillId="3" borderId="12" xfId="0" applyNumberFormat="1" applyFont="1" applyFill="1" applyBorder="1" applyAlignment="1">
      <alignment horizontal="left"/>
    </xf>
    <xf numFmtId="0" fontId="18" fillId="3" borderId="80" xfId="0" applyFont="1" applyFill="1" applyBorder="1"/>
    <xf numFmtId="4" fontId="18" fillId="3" borderId="80" xfId="0" applyNumberFormat="1" applyFont="1" applyFill="1" applyBorder="1"/>
    <xf numFmtId="3" fontId="18" fillId="3" borderId="80" xfId="0" applyNumberFormat="1" applyFont="1" applyFill="1" applyBorder="1" applyAlignment="1">
      <alignment horizontal="right"/>
    </xf>
    <xf numFmtId="0" fontId="24" fillId="3" borderId="76" xfId="0" applyFont="1" applyFill="1" applyBorder="1"/>
    <xf numFmtId="3" fontId="24" fillId="26" borderId="12" xfId="0" applyNumberFormat="1" applyFont="1" applyFill="1" applyBorder="1" applyAlignment="1">
      <alignment horizontal="left"/>
    </xf>
    <xf numFmtId="3" fontId="18" fillId="0" borderId="10" xfId="0" applyNumberFormat="1" applyFont="1" applyBorder="1"/>
    <xf numFmtId="3" fontId="18" fillId="26" borderId="10" xfId="0" applyNumberFormat="1" applyFont="1" applyFill="1" applyBorder="1"/>
    <xf numFmtId="4" fontId="18" fillId="0" borderId="10" xfId="0" applyNumberFormat="1" applyFont="1" applyBorder="1"/>
    <xf numFmtId="3" fontId="18" fillId="4" borderId="10" xfId="0" applyNumberFormat="1" applyFont="1" applyFill="1" applyBorder="1"/>
    <xf numFmtId="3" fontId="18" fillId="4" borderId="10" xfId="0" applyNumberFormat="1" applyFont="1" applyFill="1" applyBorder="1" applyAlignment="1">
      <alignment horizontal="right"/>
    </xf>
    <xf numFmtId="0" fontId="18" fillId="4" borderId="119" xfId="0" applyFont="1" applyFill="1" applyBorder="1"/>
    <xf numFmtId="0" fontId="18" fillId="0" borderId="120" xfId="0" applyFont="1" applyBorder="1"/>
    <xf numFmtId="3" fontId="18" fillId="0" borderId="43" xfId="0" applyNumberFormat="1" applyFont="1" applyBorder="1"/>
    <xf numFmtId="3" fontId="18" fillId="0" borderId="0" xfId="0" applyNumberFormat="1" applyFont="1"/>
    <xf numFmtId="169" fontId="18" fillId="0" borderId="0" xfId="0" applyNumberFormat="1" applyFont="1"/>
    <xf numFmtId="170" fontId="18" fillId="0" borderId="0" xfId="0" applyNumberFormat="1" applyFont="1"/>
    <xf numFmtId="0" fontId="24" fillId="26" borderId="12" xfId="0" applyFont="1" applyFill="1" applyBorder="1" applyAlignment="1">
      <alignment horizontal="left"/>
    </xf>
    <xf numFmtId="3" fontId="18" fillId="4" borderId="11" xfId="0" applyNumberFormat="1" applyFont="1" applyFill="1" applyBorder="1"/>
    <xf numFmtId="170" fontId="18" fillId="0" borderId="0" xfId="5" applyNumberFormat="1" applyFont="1"/>
    <xf numFmtId="0" fontId="24" fillId="0" borderId="12" xfId="0" applyFont="1" applyBorder="1" applyAlignment="1">
      <alignment horizontal="left"/>
    </xf>
    <xf numFmtId="0" fontId="24" fillId="27" borderId="12" xfId="0" applyFont="1" applyFill="1" applyBorder="1" applyAlignment="1">
      <alignment horizontal="left"/>
    </xf>
    <xf numFmtId="3" fontId="24" fillId="27" borderId="11" xfId="0" applyNumberFormat="1" applyFont="1" applyFill="1" applyBorder="1" applyAlignment="1">
      <alignment horizontal="right"/>
    </xf>
    <xf numFmtId="4" fontId="18" fillId="27" borderId="11" xfId="0" applyNumberFormat="1" applyFont="1" applyFill="1" applyBorder="1" applyAlignment="1">
      <alignment horizontal="right"/>
    </xf>
    <xf numFmtId="3" fontId="24" fillId="27" borderId="43" xfId="0" applyNumberFormat="1" applyFont="1" applyFill="1" applyBorder="1" applyAlignment="1">
      <alignment horizontal="right"/>
    </xf>
    <xf numFmtId="3" fontId="24" fillId="0" borderId="0" xfId="0" applyNumberFormat="1" applyFont="1"/>
    <xf numFmtId="169" fontId="24" fillId="0" borderId="0" xfId="0" applyNumberFormat="1" applyFont="1"/>
    <xf numFmtId="170" fontId="24" fillId="0" borderId="0" xfId="5" applyNumberFormat="1" applyFont="1"/>
    <xf numFmtId="3" fontId="18" fillId="2" borderId="21" xfId="0" applyNumberFormat="1" applyFont="1" applyFill="1" applyBorder="1"/>
    <xf numFmtId="4" fontId="18" fillId="2" borderId="21" xfId="0" applyNumberFormat="1" applyFont="1" applyFill="1" applyBorder="1"/>
    <xf numFmtId="3" fontId="18" fillId="2" borderId="21" xfId="0" applyNumberFormat="1" applyFont="1" applyFill="1" applyBorder="1" applyAlignment="1">
      <alignment horizontal="right"/>
    </xf>
    <xf numFmtId="3" fontId="24" fillId="0" borderId="70" xfId="0" applyNumberFormat="1" applyFont="1" applyBorder="1" applyAlignment="1">
      <alignment horizontal="right"/>
    </xf>
    <xf numFmtId="168" fontId="24" fillId="0" borderId="12" xfId="0" applyNumberFormat="1" applyFont="1" applyBorder="1" applyAlignment="1">
      <alignment horizontal="left"/>
    </xf>
    <xf numFmtId="3" fontId="18" fillId="0" borderId="35" xfId="0" applyNumberFormat="1" applyFont="1" applyBorder="1" applyAlignment="1">
      <alignment horizontal="right"/>
    </xf>
    <xf numFmtId="4" fontId="18" fillId="27" borderId="11" xfId="0" applyNumberFormat="1" applyFont="1" applyFill="1" applyBorder="1" applyAlignment="1">
      <alignment horizontal="center"/>
    </xf>
    <xf numFmtId="3" fontId="24" fillId="27" borderId="11" xfId="0" applyNumberFormat="1" applyFont="1" applyFill="1" applyBorder="1" applyAlignment="1">
      <alignment horizontal="center"/>
    </xf>
    <xf numFmtId="170" fontId="24" fillId="0" borderId="0" xfId="0" applyNumberFormat="1" applyFont="1"/>
    <xf numFmtId="165" fontId="18" fillId="0" borderId="0" xfId="0" applyNumberFormat="1" applyFont="1"/>
    <xf numFmtId="3" fontId="29" fillId="2" borderId="21" xfId="0" applyNumberFormat="1" applyFont="1" applyFill="1" applyBorder="1" applyAlignment="1">
      <alignment horizontal="right"/>
    </xf>
    <xf numFmtId="3" fontId="18" fillId="2" borderId="70" xfId="0" applyNumberFormat="1" applyFont="1" applyFill="1" applyBorder="1" applyAlignment="1">
      <alignment horizontal="right"/>
    </xf>
    <xf numFmtId="0" fontId="24" fillId="3" borderId="12" xfId="0" applyFont="1" applyFill="1" applyBorder="1" applyAlignment="1">
      <alignment horizontal="left"/>
    </xf>
    <xf numFmtId="3" fontId="18" fillId="3" borderId="80" xfId="0" applyNumberFormat="1" applyFont="1" applyFill="1" applyBorder="1"/>
    <xf numFmtId="0" fontId="18" fillId="0" borderId="12" xfId="0" applyFont="1" applyBorder="1" applyAlignment="1">
      <alignment horizontal="left"/>
    </xf>
    <xf numFmtId="0" fontId="18" fillId="4" borderId="120" xfId="0" applyFont="1" applyFill="1" applyBorder="1"/>
    <xf numFmtId="0" fontId="18" fillId="4" borderId="121" xfId="0" applyFont="1" applyFill="1" applyBorder="1"/>
    <xf numFmtId="0" fontId="18" fillId="0" borderId="10" xfId="0" applyFont="1" applyBorder="1"/>
    <xf numFmtId="164" fontId="18" fillId="0" borderId="0" xfId="0" applyNumberFormat="1" applyFont="1"/>
    <xf numFmtId="3" fontId="18" fillId="0" borderId="11" xfId="0" applyNumberFormat="1" applyFont="1" applyBorder="1"/>
    <xf numFmtId="4" fontId="18" fillId="0" borderId="11" xfId="0" applyNumberFormat="1" applyFont="1" applyBorder="1"/>
    <xf numFmtId="3" fontId="24" fillId="28" borderId="21" xfId="0" applyNumberFormat="1" applyFont="1" applyFill="1" applyBorder="1"/>
    <xf numFmtId="4" fontId="24" fillId="28" borderId="21" xfId="0" applyNumberFormat="1" applyFont="1" applyFill="1" applyBorder="1"/>
    <xf numFmtId="3" fontId="24" fillId="27" borderId="21" xfId="0" applyNumberFormat="1" applyFont="1" applyFill="1" applyBorder="1"/>
    <xf numFmtId="3" fontId="24" fillId="28" borderId="21" xfId="0" applyNumberFormat="1" applyFont="1" applyFill="1" applyBorder="1" applyAlignment="1">
      <alignment horizontal="right"/>
    </xf>
    <xf numFmtId="3" fontId="24" fillId="28" borderId="21" xfId="0" applyNumberFormat="1" applyFont="1" applyFill="1" applyBorder="1" applyAlignment="1">
      <alignment horizontal="center"/>
    </xf>
    <xf numFmtId="3" fontId="24" fillId="28" borderId="11" xfId="0" applyNumberFormat="1" applyFont="1" applyFill="1" applyBorder="1" applyAlignment="1">
      <alignment horizontal="center"/>
    </xf>
    <xf numFmtId="3" fontId="24" fillId="28" borderId="70" xfId="0" applyNumberFormat="1" applyFont="1" applyFill="1" applyBorder="1" applyAlignment="1">
      <alignment horizontal="right"/>
    </xf>
    <xf numFmtId="0" fontId="24" fillId="2" borderId="71" xfId="0" applyFont="1" applyFill="1" applyBorder="1" applyAlignment="1">
      <alignment horizontal="left"/>
    </xf>
    <xf numFmtId="3" fontId="24" fillId="2" borderId="87" xfId="0" applyNumberFormat="1" applyFont="1" applyFill="1" applyBorder="1" applyAlignment="1">
      <alignment horizontal="right"/>
    </xf>
    <xf numFmtId="3" fontId="24" fillId="2" borderId="87" xfId="0" applyNumberFormat="1" applyFont="1" applyFill="1" applyBorder="1" applyAlignment="1">
      <alignment horizontal="center"/>
    </xf>
    <xf numFmtId="4" fontId="18" fillId="2" borderId="87" xfId="0" applyNumberFormat="1" applyFont="1" applyFill="1" applyBorder="1"/>
    <xf numFmtId="3" fontId="24" fillId="2" borderId="80" xfId="0" applyNumberFormat="1" applyFont="1" applyFill="1" applyBorder="1" applyAlignment="1">
      <alignment horizontal="right"/>
    </xf>
    <xf numFmtId="3" fontId="24" fillId="2" borderId="87" xfId="0" applyNumberFormat="1" applyFont="1" applyFill="1" applyBorder="1"/>
    <xf numFmtId="0" fontId="24" fillId="2" borderId="87" xfId="0" applyFont="1" applyFill="1" applyBorder="1" applyAlignment="1">
      <alignment horizontal="right"/>
    </xf>
    <xf numFmtId="0" fontId="24" fillId="2" borderId="87" xfId="0" applyFont="1" applyFill="1" applyBorder="1" applyAlignment="1">
      <alignment horizontal="center"/>
    </xf>
    <xf numFmtId="3" fontId="24" fillId="2" borderId="122" xfId="0" applyNumberFormat="1" applyFont="1" applyFill="1" applyBorder="1" applyAlignment="1">
      <alignment horizontal="right"/>
    </xf>
    <xf numFmtId="3" fontId="24" fillId="3" borderId="80" xfId="0" applyNumberFormat="1" applyFont="1" applyFill="1" applyBorder="1" applyAlignment="1">
      <alignment horizontal="left"/>
    </xf>
    <xf numFmtId="168" fontId="18" fillId="0" borderId="9" xfId="0" applyNumberFormat="1" applyFont="1" applyBorder="1" applyAlignment="1">
      <alignment horizontal="left"/>
    </xf>
    <xf numFmtId="0" fontId="18" fillId="0" borderId="119" xfId="0" applyFont="1" applyBorder="1"/>
    <xf numFmtId="169" fontId="18" fillId="0" borderId="0" xfId="5" applyNumberFormat="1" applyFont="1" applyFill="1"/>
    <xf numFmtId="10" fontId="18" fillId="0" borderId="0" xfId="0" applyNumberFormat="1" applyFont="1"/>
    <xf numFmtId="168" fontId="18" fillId="0" borderId="12" xfId="0" applyNumberFormat="1" applyFont="1" applyBorder="1" applyAlignment="1">
      <alignment horizontal="left"/>
    </xf>
    <xf numFmtId="3" fontId="18" fillId="26" borderId="11" xfId="0" applyNumberFormat="1" applyFont="1" applyFill="1" applyBorder="1"/>
    <xf numFmtId="168" fontId="24" fillId="28" borderId="71" xfId="0" applyNumberFormat="1" applyFont="1" applyFill="1" applyBorder="1" applyAlignment="1">
      <alignment horizontal="left"/>
    </xf>
    <xf numFmtId="4" fontId="18" fillId="3" borderId="21" xfId="0" applyNumberFormat="1" applyFont="1" applyFill="1" applyBorder="1"/>
    <xf numFmtId="3" fontId="24" fillId="28" borderId="70" xfId="0" applyNumberFormat="1" applyFont="1" applyFill="1" applyBorder="1"/>
    <xf numFmtId="0" fontId="24" fillId="29" borderId="123" xfId="0" applyFont="1" applyFill="1" applyBorder="1"/>
    <xf numFmtId="3" fontId="24" fillId="29" borderId="124" xfId="0" applyNumberFormat="1" applyFont="1" applyFill="1" applyBorder="1"/>
    <xf numFmtId="4" fontId="18" fillId="29" borderId="124" xfId="0" applyNumberFormat="1" applyFont="1" applyFill="1" applyBorder="1"/>
    <xf numFmtId="3" fontId="24" fillId="29" borderId="125" xfId="0" applyNumberFormat="1" applyFont="1" applyFill="1" applyBorder="1"/>
    <xf numFmtId="3" fontId="71" fillId="0" borderId="0" xfId="0" applyNumberFormat="1" applyFont="1" applyAlignment="1">
      <alignment horizontal="center"/>
    </xf>
    <xf numFmtId="4" fontId="0" fillId="0" borderId="0" xfId="0" applyNumberFormat="1" applyAlignment="1">
      <alignment horizontal="center"/>
    </xf>
    <xf numFmtId="4" fontId="0" fillId="0" borderId="0" xfId="0" applyNumberFormat="1"/>
    <xf numFmtId="3" fontId="71" fillId="0" borderId="0" xfId="0" applyNumberFormat="1" applyFont="1"/>
    <xf numFmtId="3" fontId="9" fillId="0" borderId="0" xfId="0" applyNumberFormat="1" applyFont="1"/>
    <xf numFmtId="166" fontId="0" fillId="0" borderId="0" xfId="0" applyNumberFormat="1"/>
    <xf numFmtId="164" fontId="0" fillId="0" borderId="0" xfId="7" applyFont="1"/>
    <xf numFmtId="14" fontId="9" fillId="0" borderId="0" xfId="0" applyNumberFormat="1" applyFont="1"/>
    <xf numFmtId="3" fontId="24" fillId="0" borderId="11" xfId="0" applyNumberFormat="1" applyFont="1" applyBorder="1"/>
    <xf numFmtId="3" fontId="29" fillId="2" borderId="0" xfId="6" applyNumberFormat="1" applyFont="1" applyFill="1" applyAlignment="1">
      <alignment horizontal="right" vertical="center"/>
    </xf>
    <xf numFmtId="14" fontId="56" fillId="7" borderId="0" xfId="1" applyNumberFormat="1" applyFont="1" applyFill="1" applyAlignment="1">
      <alignment horizontal="left" wrapText="1"/>
    </xf>
    <xf numFmtId="49" fontId="178" fillId="19" borderId="0" xfId="5" applyNumberFormat="1" applyFont="1" applyFill="1" applyBorder="1" applyAlignment="1"/>
    <xf numFmtId="165" fontId="24" fillId="0" borderId="0" xfId="0" applyNumberFormat="1" applyFont="1"/>
    <xf numFmtId="165" fontId="208" fillId="2" borderId="0" xfId="21" applyNumberFormat="1" applyFont="1" applyFill="1" applyBorder="1" applyAlignment="1">
      <alignment horizontal="center"/>
    </xf>
    <xf numFmtId="3" fontId="29" fillId="2" borderId="0" xfId="6" applyNumberFormat="1" applyFont="1" applyFill="1" applyAlignment="1">
      <alignment horizontal="left" vertical="center"/>
    </xf>
    <xf numFmtId="16" fontId="186" fillId="0" borderId="11" xfId="0" quotePrefix="1" applyNumberFormat="1" applyFont="1" applyBorder="1" applyAlignment="1">
      <alignment horizontal="center"/>
    </xf>
    <xf numFmtId="16" fontId="24" fillId="2" borderId="11" xfId="0" quotePrefix="1" applyNumberFormat="1" applyFont="1" applyFill="1" applyBorder="1" applyAlignment="1">
      <alignment horizontal="center"/>
    </xf>
    <xf numFmtId="16" fontId="24" fillId="0" borderId="11" xfId="0" quotePrefix="1" applyNumberFormat="1" applyFont="1" applyBorder="1" applyAlignment="1">
      <alignment horizontal="center"/>
    </xf>
    <xf numFmtId="0" fontId="20" fillId="2" borderId="0" xfId="13" applyFont="1" applyFill="1" applyAlignment="1">
      <alignment vertical="center"/>
    </xf>
    <xf numFmtId="3" fontId="8" fillId="2" borderId="90" xfId="0" applyNumberFormat="1" applyFont="1" applyFill="1" applyBorder="1"/>
    <xf numFmtId="3" fontId="8" fillId="2" borderId="0" xfId="0" applyNumberFormat="1" applyFont="1" applyFill="1"/>
    <xf numFmtId="9" fontId="58" fillId="2" borderId="28" xfId="21" applyFont="1" applyFill="1" applyBorder="1"/>
    <xf numFmtId="9" fontId="58" fillId="2" borderId="0" xfId="21" applyFont="1" applyFill="1" applyBorder="1"/>
    <xf numFmtId="0" fontId="8" fillId="2" borderId="0" xfId="13" applyFont="1" applyFill="1" applyAlignment="1">
      <alignment vertical="center"/>
    </xf>
    <xf numFmtId="3" fontId="20" fillId="2" borderId="0" xfId="0" applyNumberFormat="1" applyFont="1" applyFill="1"/>
    <xf numFmtId="3" fontId="20" fillId="2" borderId="90" xfId="0" applyNumberFormat="1" applyFont="1" applyFill="1" applyBorder="1"/>
    <xf numFmtId="3" fontId="24" fillId="4" borderId="25" xfId="13" applyNumberFormat="1" applyFont="1" applyFill="1" applyBorder="1" applyAlignment="1">
      <alignment vertical="center"/>
    </xf>
    <xf numFmtId="3" fontId="24" fillId="4" borderId="99" xfId="13" applyNumberFormat="1" applyFont="1" applyFill="1" applyBorder="1" applyAlignment="1">
      <alignment vertical="center"/>
    </xf>
    <xf numFmtId="9" fontId="35" fillId="4" borderId="100" xfId="21" applyFont="1" applyFill="1" applyBorder="1" applyAlignment="1">
      <alignment vertical="center"/>
    </xf>
    <xf numFmtId="9" fontId="35" fillId="4" borderId="31" xfId="21" applyFont="1" applyFill="1" applyBorder="1" applyAlignment="1">
      <alignment vertical="center"/>
    </xf>
    <xf numFmtId="9" fontId="23" fillId="2" borderId="28" xfId="21" applyFont="1" applyFill="1" applyBorder="1"/>
    <xf numFmtId="9" fontId="23" fillId="2" borderId="0" xfId="21" applyFont="1" applyFill="1" applyBorder="1"/>
    <xf numFmtId="0" fontId="16" fillId="2" borderId="0" xfId="1" applyFont="1" applyFill="1"/>
    <xf numFmtId="0" fontId="73" fillId="16" borderId="11" xfId="0" applyFont="1" applyFill="1" applyBorder="1" applyAlignment="1">
      <alignment horizontal="center"/>
    </xf>
    <xf numFmtId="16" fontId="73" fillId="16" borderId="11" xfId="0" quotePrefix="1" applyNumberFormat="1" applyFont="1" applyFill="1" applyBorder="1" applyAlignment="1">
      <alignment horizontal="center"/>
    </xf>
    <xf numFmtId="0" fontId="29" fillId="16" borderId="11" xfId="0" quotePrefix="1" applyFont="1" applyFill="1" applyBorder="1" applyAlignment="1">
      <alignment horizontal="center"/>
    </xf>
    <xf numFmtId="0" fontId="18" fillId="16" borderId="85" xfId="0" quotePrefix="1" applyFont="1" applyFill="1" applyBorder="1" applyAlignment="1">
      <alignment horizontal="center"/>
    </xf>
    <xf numFmtId="0" fontId="18" fillId="16" borderId="22" xfId="0" quotePrefix="1" applyFont="1" applyFill="1" applyBorder="1" applyAlignment="1">
      <alignment horizontal="center"/>
    </xf>
    <xf numFmtId="0" fontId="22" fillId="3" borderId="2" xfId="2" applyFont="1" applyFill="1" applyBorder="1" applyAlignment="1">
      <alignment horizontal="center"/>
    </xf>
    <xf numFmtId="0" fontId="12" fillId="3" borderId="3" xfId="2" applyFont="1" applyFill="1" applyBorder="1" applyAlignment="1">
      <alignment horizontal="center"/>
    </xf>
    <xf numFmtId="0" fontId="12" fillId="3" borderId="4" xfId="2" applyFont="1" applyFill="1" applyBorder="1" applyAlignment="1">
      <alignment horizontal="center"/>
    </xf>
    <xf numFmtId="0" fontId="18" fillId="0" borderId="85" xfId="0" applyFont="1" applyBorder="1" applyAlignment="1">
      <alignment horizontal="center"/>
    </xf>
    <xf numFmtId="0" fontId="18" fillId="0" borderId="22" xfId="0" applyFont="1" applyBorder="1" applyAlignment="1">
      <alignment horizontal="center"/>
    </xf>
    <xf numFmtId="0" fontId="154" fillId="3" borderId="2" xfId="3" applyFont="1" applyFill="1" applyBorder="1" applyAlignment="1">
      <alignment horizontal="center"/>
    </xf>
    <xf numFmtId="0" fontId="155" fillId="3" borderId="3" xfId="3" applyFont="1" applyFill="1" applyBorder="1" applyAlignment="1">
      <alignment horizontal="center"/>
    </xf>
    <xf numFmtId="0" fontId="155" fillId="3" borderId="4" xfId="3" applyFont="1" applyFill="1" applyBorder="1" applyAlignment="1">
      <alignment horizontal="center"/>
    </xf>
    <xf numFmtId="0" fontId="16" fillId="4" borderId="85" xfId="0" applyFont="1" applyFill="1" applyBorder="1" applyAlignment="1">
      <alignment horizontal="center"/>
    </xf>
    <xf numFmtId="0" fontId="16" fillId="4" borderId="22" xfId="0" applyFont="1" applyFill="1" applyBorder="1" applyAlignment="1">
      <alignment horizontal="center"/>
    </xf>
    <xf numFmtId="0" fontId="18" fillId="3" borderId="116" xfId="0" applyFont="1" applyFill="1" applyBorder="1" applyAlignment="1">
      <alignment horizontal="left"/>
    </xf>
    <xf numFmtId="0" fontId="18" fillId="3" borderId="15" xfId="0" applyFont="1" applyFill="1" applyBorder="1" applyAlignment="1">
      <alignment horizontal="left"/>
    </xf>
    <xf numFmtId="0" fontId="18" fillId="3" borderId="9" xfId="0" applyFont="1" applyFill="1" applyBorder="1" applyAlignment="1">
      <alignment horizontal="left"/>
    </xf>
    <xf numFmtId="0" fontId="81" fillId="2" borderId="26" xfId="6" applyFont="1" applyFill="1" applyBorder="1" applyAlignment="1">
      <alignment horizontal="left" vertical="center" wrapText="1"/>
    </xf>
    <xf numFmtId="0" fontId="81" fillId="2" borderId="30" xfId="6" applyFont="1" applyFill="1" applyBorder="1" applyAlignment="1">
      <alignment vertical="center"/>
    </xf>
    <xf numFmtId="0" fontId="21" fillId="2" borderId="91" xfId="0" applyFont="1" applyFill="1" applyBorder="1" applyAlignment="1">
      <alignment horizontal="center" vertical="center"/>
    </xf>
    <xf numFmtId="0" fontId="21" fillId="2" borderId="0" xfId="0" applyFont="1" applyFill="1" applyAlignment="1">
      <alignment horizontal="center" vertical="center"/>
    </xf>
    <xf numFmtId="0" fontId="71" fillId="2" borderId="30" xfId="6" applyFont="1" applyFill="1" applyBorder="1" applyAlignment="1">
      <alignment vertical="center" wrapText="1"/>
    </xf>
    <xf numFmtId="0" fontId="81" fillId="2" borderId="30" xfId="1" applyFont="1" applyFill="1" applyBorder="1" applyAlignment="1">
      <alignment vertical="center" wrapText="1"/>
    </xf>
    <xf numFmtId="0" fontId="71" fillId="4" borderId="65" xfId="13" applyFont="1" applyFill="1" applyBorder="1" applyAlignment="1">
      <alignment horizontal="center"/>
    </xf>
    <xf numFmtId="0" fontId="71" fillId="4" borderId="3" xfId="13" applyFont="1" applyFill="1" applyBorder="1" applyAlignment="1">
      <alignment horizontal="center"/>
    </xf>
    <xf numFmtId="0" fontId="71" fillId="4" borderId="4" xfId="13" applyFont="1" applyFill="1" applyBorder="1" applyAlignment="1">
      <alignment horizontal="center"/>
    </xf>
    <xf numFmtId="0" fontId="71" fillId="23" borderId="65" xfId="13" applyFont="1" applyFill="1" applyBorder="1" applyAlignment="1">
      <alignment horizontal="center"/>
    </xf>
    <xf numFmtId="0" fontId="71" fillId="23" borderId="3" xfId="13" applyFont="1" applyFill="1" applyBorder="1" applyAlignment="1">
      <alignment horizontal="center"/>
    </xf>
    <xf numFmtId="0" fontId="71" fillId="23" borderId="4" xfId="13" applyFont="1" applyFill="1" applyBorder="1" applyAlignment="1">
      <alignment horizontal="center"/>
    </xf>
    <xf numFmtId="0" fontId="102" fillId="4" borderId="65" xfId="13" applyFont="1" applyFill="1" applyBorder="1" applyAlignment="1">
      <alignment horizontal="center"/>
    </xf>
    <xf numFmtId="0" fontId="102" fillId="4" borderId="3" xfId="13" applyFont="1" applyFill="1" applyBorder="1" applyAlignment="1">
      <alignment horizontal="center"/>
    </xf>
    <xf numFmtId="0" fontId="102" fillId="4" borderId="4" xfId="13" applyFont="1" applyFill="1" applyBorder="1" applyAlignment="1">
      <alignment horizontal="center"/>
    </xf>
    <xf numFmtId="0" fontId="102" fillId="23" borderId="65" xfId="13" applyFont="1" applyFill="1" applyBorder="1" applyAlignment="1">
      <alignment horizontal="center"/>
    </xf>
    <xf numFmtId="0" fontId="102" fillId="23" borderId="3" xfId="13" applyFont="1" applyFill="1" applyBorder="1" applyAlignment="1">
      <alignment horizontal="center"/>
    </xf>
    <xf numFmtId="0" fontId="102" fillId="23" borderId="4" xfId="13" applyFont="1" applyFill="1" applyBorder="1" applyAlignment="1">
      <alignment horizontal="center"/>
    </xf>
    <xf numFmtId="0" fontId="81" fillId="2" borderId="0" xfId="6" applyFont="1" applyFill="1" applyAlignment="1">
      <alignment horizontal="center" vertical="center"/>
    </xf>
    <xf numFmtId="0" fontId="81" fillId="2" borderId="106" xfId="6" applyFont="1" applyFill="1" applyBorder="1" applyAlignment="1">
      <alignment horizontal="center" vertical="center"/>
    </xf>
    <xf numFmtId="0" fontId="9" fillId="2" borderId="0" xfId="6" applyFill="1" applyAlignment="1">
      <alignment horizontal="center" vertical="center"/>
    </xf>
    <xf numFmtId="0" fontId="9" fillId="2" borderId="106" xfId="6" applyFill="1" applyBorder="1" applyAlignment="1">
      <alignment horizontal="center" vertical="center"/>
    </xf>
    <xf numFmtId="0" fontId="71" fillId="2" borderId="26" xfId="1" applyFont="1" applyFill="1" applyBorder="1" applyAlignment="1">
      <alignment vertical="center" wrapText="1"/>
    </xf>
    <xf numFmtId="0" fontId="159" fillId="2" borderId="16" xfId="11" applyFont="1" applyFill="1" applyBorder="1" applyAlignment="1">
      <alignment horizontal="left" vertical="top"/>
    </xf>
    <xf numFmtId="0" fontId="159" fillId="2" borderId="0" xfId="11" applyFont="1" applyFill="1" applyAlignment="1">
      <alignment horizontal="left" vertical="top"/>
    </xf>
    <xf numFmtId="0" fontId="159" fillId="2" borderId="47" xfId="11" applyFont="1" applyFill="1" applyBorder="1" applyAlignment="1">
      <alignment horizontal="left" vertical="top"/>
    </xf>
    <xf numFmtId="0" fontId="159" fillId="2" borderId="89" xfId="11" applyFont="1" applyFill="1" applyBorder="1" applyAlignment="1">
      <alignment horizontal="left" vertical="top"/>
    </xf>
    <xf numFmtId="0" fontId="159" fillId="2" borderId="25" xfId="11" applyFont="1" applyFill="1" applyBorder="1" applyAlignment="1">
      <alignment horizontal="left" vertical="top"/>
    </xf>
    <xf numFmtId="0" fontId="159" fillId="2" borderId="23" xfId="11" applyFont="1" applyFill="1" applyBorder="1" applyAlignment="1">
      <alignment horizontal="left" vertical="top"/>
    </xf>
    <xf numFmtId="0" fontId="159" fillId="2" borderId="16" xfId="11" applyFont="1" applyFill="1" applyBorder="1" applyAlignment="1">
      <alignment horizontal="left" vertical="top" wrapText="1"/>
    </xf>
    <xf numFmtId="0" fontId="159" fillId="2" borderId="0" xfId="11" applyFont="1" applyFill="1" applyAlignment="1">
      <alignment horizontal="left" vertical="top" wrapText="1"/>
    </xf>
    <xf numFmtId="0" fontId="159" fillId="2" borderId="47" xfId="11" applyFont="1" applyFill="1" applyBorder="1" applyAlignment="1">
      <alignment horizontal="left" vertical="top" wrapText="1"/>
    </xf>
    <xf numFmtId="0" fontId="163" fillId="2" borderId="16" xfId="11" applyFont="1" applyFill="1" applyBorder="1" applyAlignment="1">
      <alignment horizontal="left" vertical="top" wrapText="1"/>
    </xf>
    <xf numFmtId="0" fontId="163" fillId="2" borderId="0" xfId="11" applyFont="1" applyFill="1" applyAlignment="1">
      <alignment horizontal="left" vertical="top" wrapText="1"/>
    </xf>
    <xf numFmtId="0" fontId="163" fillId="2" borderId="47" xfId="11" applyFont="1" applyFill="1" applyBorder="1" applyAlignment="1">
      <alignment horizontal="left" vertical="top" wrapText="1"/>
    </xf>
    <xf numFmtId="0" fontId="158" fillId="0" borderId="65" xfId="11" applyFont="1" applyBorder="1" applyAlignment="1" applyProtection="1">
      <alignment horizontal="center"/>
      <protection locked="0"/>
    </xf>
    <xf numFmtId="0" fontId="158" fillId="0" borderId="3" xfId="11" applyFont="1" applyBorder="1" applyAlignment="1" applyProtection="1">
      <alignment horizontal="center"/>
      <protection locked="0"/>
    </xf>
    <xf numFmtId="0" fontId="158" fillId="0" borderId="4" xfId="11" applyFont="1" applyBorder="1" applyAlignment="1" applyProtection="1">
      <alignment horizontal="center"/>
      <protection locked="0"/>
    </xf>
    <xf numFmtId="0" fontId="165" fillId="2" borderId="45" xfId="11" applyFont="1" applyFill="1" applyBorder="1" applyAlignment="1" applyProtection="1">
      <alignment horizontal="left" vertical="top"/>
      <protection locked="0"/>
    </xf>
    <xf numFmtId="0" fontId="165" fillId="2" borderId="87" xfId="11" applyFont="1" applyFill="1" applyBorder="1" applyAlignment="1" applyProtection="1">
      <alignment horizontal="left" vertical="top"/>
      <protection locked="0"/>
    </xf>
    <xf numFmtId="0" fontId="165" fillId="2" borderId="46" xfId="11" applyFont="1" applyFill="1" applyBorder="1" applyAlignment="1" applyProtection="1">
      <alignment horizontal="left" vertical="top"/>
      <protection locked="0"/>
    </xf>
    <xf numFmtId="0" fontId="163" fillId="2" borderId="16" xfId="11" applyFont="1" applyFill="1" applyBorder="1" applyAlignment="1">
      <alignment horizontal="left" vertical="top"/>
    </xf>
    <xf numFmtId="0" fontId="163" fillId="2" borderId="0" xfId="11" applyFont="1" applyFill="1" applyAlignment="1">
      <alignment horizontal="left" vertical="top"/>
    </xf>
    <xf numFmtId="0" fontId="163" fillId="2" borderId="47" xfId="11" applyFont="1" applyFill="1" applyBorder="1" applyAlignment="1">
      <alignment horizontal="left" vertical="top"/>
    </xf>
    <xf numFmtId="9" fontId="95" fillId="4" borderId="3" xfId="9" applyFont="1" applyFill="1" applyBorder="1" applyAlignment="1">
      <alignment horizontal="center"/>
    </xf>
    <xf numFmtId="9" fontId="95" fillId="4" borderId="4" xfId="9" applyFont="1" applyFill="1" applyBorder="1" applyAlignment="1">
      <alignment horizontal="center"/>
    </xf>
    <xf numFmtId="9" fontId="95" fillId="4" borderId="65" xfId="9" applyFont="1" applyFill="1" applyBorder="1" applyAlignment="1">
      <alignment horizontal="center"/>
    </xf>
    <xf numFmtId="9" fontId="95" fillId="4" borderId="65" xfId="9" applyFont="1" applyFill="1" applyBorder="1" applyAlignment="1">
      <alignment horizontal="center" wrapText="1"/>
    </xf>
    <xf numFmtId="9" fontId="95" fillId="4" borderId="4" xfId="9" applyFont="1" applyFill="1" applyBorder="1" applyAlignment="1">
      <alignment horizontal="center" wrapText="1"/>
    </xf>
    <xf numFmtId="0" fontId="25" fillId="4" borderId="2" xfId="1" applyFont="1" applyFill="1" applyBorder="1" applyAlignment="1">
      <alignment horizontal="center"/>
    </xf>
    <xf numFmtId="0" fontId="25" fillId="4" borderId="42" xfId="1" applyFont="1" applyFill="1" applyBorder="1" applyAlignment="1">
      <alignment horizontal="center"/>
    </xf>
    <xf numFmtId="3" fontId="103" fillId="17" borderId="0" xfId="0" applyNumberFormat="1" applyFont="1" applyFill="1"/>
    <xf numFmtId="3" fontId="103" fillId="0" borderId="0" xfId="0" applyNumberFormat="1" applyFont="1"/>
    <xf numFmtId="0" fontId="103" fillId="17" borderId="0" xfId="0" applyFont="1" applyFill="1"/>
    <xf numFmtId="3" fontId="102" fillId="17" borderId="31" xfId="0" applyNumberFormat="1" applyFont="1" applyFill="1" applyBorder="1"/>
    <xf numFmtId="0" fontId="102" fillId="17" borderId="0" xfId="0" applyFont="1" applyFill="1"/>
    <xf numFmtId="3" fontId="102" fillId="17" borderId="31" xfId="0" applyNumberFormat="1" applyFont="1" applyFill="1" applyBorder="1" applyAlignment="1">
      <alignment wrapText="1"/>
    </xf>
    <xf numFmtId="3" fontId="102" fillId="17" borderId="0" xfId="0" applyNumberFormat="1" applyFont="1" applyFill="1"/>
    <xf numFmtId="3" fontId="103" fillId="17" borderId="112" xfId="0" applyNumberFormat="1" applyFont="1" applyFill="1" applyBorder="1"/>
  </cellXfs>
  <cellStyles count="22">
    <cellStyle name="Hyperlänk" xfId="19" builtinId="8"/>
    <cellStyle name="Normal" xfId="0" builtinId="0"/>
    <cellStyle name="Normal 2" xfId="4" xr:uid="{00000000-0005-0000-0000-000001000000}"/>
    <cellStyle name="Normal 2 2" xfId="13" xr:uid="{00000000-0005-0000-0000-000002000000}"/>
    <cellStyle name="Normal 2 3" xfId="1" xr:uid="{00000000-0005-0000-0000-000003000000}"/>
    <cellStyle name="Normal 2 4 2" xfId="6" xr:uid="{00000000-0005-0000-0000-000004000000}"/>
    <cellStyle name="Normal 3" xfId="15" xr:uid="{00000000-0005-0000-0000-000005000000}"/>
    <cellStyle name="Normal 4" xfId="11" xr:uid="{00000000-0005-0000-0000-000006000000}"/>
    <cellStyle name="Normal 4 2" xfId="16" xr:uid="{00000000-0005-0000-0000-000007000000}"/>
    <cellStyle name="Normal 4 3" xfId="2" xr:uid="{00000000-0005-0000-0000-000008000000}"/>
    <cellStyle name="Normal 4 3 2 2" xfId="3" xr:uid="{00000000-0005-0000-0000-000009000000}"/>
    <cellStyle name="Normal 5" xfId="17" xr:uid="{00000000-0005-0000-0000-00000A000000}"/>
    <cellStyle name="Normal 7 2" xfId="10" xr:uid="{00000000-0005-0000-0000-00000B000000}"/>
    <cellStyle name="Normal 9 2" xfId="8" xr:uid="{00000000-0005-0000-0000-00000C000000}"/>
    <cellStyle name="Procent" xfId="21" builtinId="5"/>
    <cellStyle name="Procent 2" xfId="5" xr:uid="{00000000-0005-0000-0000-00000E000000}"/>
    <cellStyle name="Procent 2 2" xfId="9" xr:uid="{00000000-0005-0000-0000-00000F000000}"/>
    <cellStyle name="Procent 3" xfId="14" xr:uid="{00000000-0005-0000-0000-000010000000}"/>
    <cellStyle name="Procent 4" xfId="12" xr:uid="{00000000-0005-0000-0000-000011000000}"/>
    <cellStyle name="Procent 5" xfId="18" xr:uid="{00000000-0005-0000-0000-000012000000}"/>
    <cellStyle name="Tusental 2" xfId="7" xr:uid="{00000000-0005-0000-0000-000013000000}"/>
    <cellStyle name="Tusental 3" xfId="20" xr:uid="{9AB955D9-7FAF-422E-B03E-CE561FE87469}"/>
  </cellStyles>
  <dxfs count="1">
    <dxf>
      <font>
        <color theme="0"/>
      </font>
    </dxf>
  </dxfs>
  <tableStyles count="0" defaultTableStyle="TableStyleMedium2" defaultPivotStyle="PivotStyleLight16"/>
  <colors>
    <mruColors>
      <color rgb="FFFFFFCC"/>
      <color rgb="FFFF00FF"/>
      <color rgb="FF3399FF"/>
      <color rgb="FFFF33CC"/>
      <color rgb="FFFF6699"/>
      <color rgb="FF66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454CD4B-40C0-4EE6-B856-63EB6DF1E078}"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sv-SE"/>
        </a:p>
      </dgm:t>
    </dgm:pt>
    <dgm:pt modelId="{5F7C077C-A2DA-4A08-8E38-3BB34A4FEA77}">
      <dgm:prSet phldrT="[Text]"/>
      <dgm:spPr/>
      <dgm:t>
        <a:bodyPr/>
        <a:lstStyle/>
        <a:p>
          <a:r>
            <a:rPr lang="sv-SE"/>
            <a:t>Ekonom	</a:t>
          </a:r>
        </a:p>
      </dgm:t>
    </dgm:pt>
    <dgm:pt modelId="{A26C124C-4F27-49D2-A868-C208B1F80ADD}" type="parTrans" cxnId="{4323A440-E735-44CD-A54C-5306F841AECE}">
      <dgm:prSet/>
      <dgm:spPr/>
      <dgm:t>
        <a:bodyPr/>
        <a:lstStyle/>
        <a:p>
          <a:endParaRPr lang="sv-SE"/>
        </a:p>
      </dgm:t>
    </dgm:pt>
    <dgm:pt modelId="{4268BFCE-59BC-4B97-BA92-9099D1F31933}" type="sibTrans" cxnId="{4323A440-E735-44CD-A54C-5306F841AECE}">
      <dgm:prSet/>
      <dgm:spPr/>
      <dgm:t>
        <a:bodyPr/>
        <a:lstStyle/>
        <a:p>
          <a:endParaRPr lang="sv-SE"/>
        </a:p>
      </dgm:t>
    </dgm:pt>
    <dgm:pt modelId="{3486627A-32FB-405B-A70B-3CB7F5DC71F4}">
      <dgm:prSet phldrT="[Text]"/>
      <dgm:spPr/>
      <dgm:t>
        <a:bodyPr/>
        <a:lstStyle/>
        <a:p>
          <a:r>
            <a:rPr lang="sv-SE"/>
            <a:t>Indata från verksamhet</a:t>
          </a:r>
        </a:p>
        <a:p>
          <a:r>
            <a:rPr lang="sv-SE"/>
            <a:t>(sep-okt/mar-apr)</a:t>
          </a:r>
        </a:p>
      </dgm:t>
    </dgm:pt>
    <dgm:pt modelId="{FF0D51B5-A14A-439E-9B79-0C0A9D1FA5EC}" type="parTrans" cxnId="{A50EBD89-F975-4EAA-9E28-C05309F67BB8}">
      <dgm:prSet/>
      <dgm:spPr/>
      <dgm:t>
        <a:bodyPr/>
        <a:lstStyle/>
        <a:p>
          <a:endParaRPr lang="sv-SE"/>
        </a:p>
      </dgm:t>
    </dgm:pt>
    <dgm:pt modelId="{AB4FAAAE-8F7D-4495-8B4A-035CDF876901}" type="sibTrans" cxnId="{A50EBD89-F975-4EAA-9E28-C05309F67BB8}">
      <dgm:prSet/>
      <dgm:spPr/>
      <dgm:t>
        <a:bodyPr/>
        <a:lstStyle/>
        <a:p>
          <a:endParaRPr lang="sv-SE"/>
        </a:p>
      </dgm:t>
    </dgm:pt>
    <dgm:pt modelId="{9CC416BF-54CA-4421-9EF7-EA7220C51FA7}">
      <dgm:prSet phldrT="[Text]"/>
      <dgm:spPr/>
      <dgm:t>
        <a:bodyPr/>
        <a:lstStyle/>
        <a:p>
          <a:r>
            <a:rPr lang="sv-SE"/>
            <a:t>Avdelnings- chef</a:t>
          </a:r>
        </a:p>
      </dgm:t>
    </dgm:pt>
    <dgm:pt modelId="{A422453F-2A9E-4EB3-AC9A-5E0200C236F2}" type="parTrans" cxnId="{915CD1C2-9FF5-41E5-9D0B-3C06A26BB6EE}">
      <dgm:prSet/>
      <dgm:spPr/>
      <dgm:t>
        <a:bodyPr/>
        <a:lstStyle/>
        <a:p>
          <a:endParaRPr lang="sv-SE"/>
        </a:p>
      </dgm:t>
    </dgm:pt>
    <dgm:pt modelId="{92A6117C-8AA1-4435-AECC-99FFF7F4A8C2}" type="sibTrans" cxnId="{915CD1C2-9FF5-41E5-9D0B-3C06A26BB6EE}">
      <dgm:prSet/>
      <dgm:spPr/>
      <dgm:t>
        <a:bodyPr/>
        <a:lstStyle/>
        <a:p>
          <a:endParaRPr lang="sv-SE"/>
        </a:p>
      </dgm:t>
    </dgm:pt>
    <dgm:pt modelId="{29C532A1-833F-4F8D-B463-DC21E2805D89}">
      <dgm:prSet phldrT="[Text]"/>
      <dgm:spPr/>
      <dgm:t>
        <a:bodyPr/>
        <a:lstStyle/>
        <a:p>
          <a:r>
            <a:rPr lang="sv-SE"/>
            <a:t>Övergripande chef</a:t>
          </a:r>
        </a:p>
      </dgm:t>
    </dgm:pt>
    <dgm:pt modelId="{8857BE04-70EB-49C6-8C23-6E28F53E0722}" type="parTrans" cxnId="{93403A1F-B7F8-45D0-84E4-E877EB24CAFD}">
      <dgm:prSet/>
      <dgm:spPr/>
      <dgm:t>
        <a:bodyPr/>
        <a:lstStyle/>
        <a:p>
          <a:endParaRPr lang="sv-SE"/>
        </a:p>
      </dgm:t>
    </dgm:pt>
    <dgm:pt modelId="{55DBB793-A671-4F26-A393-29AAD580CF9F}" type="sibTrans" cxnId="{93403A1F-B7F8-45D0-84E4-E877EB24CAFD}">
      <dgm:prSet/>
      <dgm:spPr/>
      <dgm:t>
        <a:bodyPr/>
        <a:lstStyle/>
        <a:p>
          <a:endParaRPr lang="sv-SE"/>
        </a:p>
      </dgm:t>
    </dgm:pt>
    <dgm:pt modelId="{DA703B74-412B-40E6-AC8C-392502669A06}">
      <dgm:prSet/>
      <dgm:spPr/>
      <dgm:t>
        <a:bodyPr/>
        <a:lstStyle/>
        <a:p>
          <a:r>
            <a:rPr lang="sv-SE" b="1"/>
            <a:t>Ladda Hypergene med uppstartsvärden</a:t>
          </a:r>
        </a:p>
        <a:p>
          <a:r>
            <a:rPr lang="sv-SE" b="1"/>
            <a:t>(sep/mars) </a:t>
          </a:r>
        </a:p>
      </dgm:t>
    </dgm:pt>
    <dgm:pt modelId="{9A33F5D4-5E3E-4BCE-9E03-2A11548DA3A3}" type="parTrans" cxnId="{A458E81F-478B-4E4F-A715-33F15856D580}">
      <dgm:prSet/>
      <dgm:spPr/>
      <dgm:t>
        <a:bodyPr/>
        <a:lstStyle/>
        <a:p>
          <a:endParaRPr lang="sv-SE"/>
        </a:p>
      </dgm:t>
    </dgm:pt>
    <dgm:pt modelId="{AB736E57-9E72-4E36-B13A-FC3B37EC3B94}" type="sibTrans" cxnId="{A458E81F-478B-4E4F-A715-33F15856D580}">
      <dgm:prSet/>
      <dgm:spPr/>
      <dgm:t>
        <a:bodyPr/>
        <a:lstStyle/>
        <a:p>
          <a:endParaRPr lang="sv-SE"/>
        </a:p>
      </dgm:t>
    </dgm:pt>
    <dgm:pt modelId="{A45C4C75-1BC3-4BC6-A195-B9B4AC7E24DB}">
      <dgm:prSet/>
      <dgm:spPr/>
      <dgm:t>
        <a:bodyPr/>
        <a:lstStyle/>
        <a:p>
          <a:r>
            <a:rPr lang="sv-SE"/>
            <a:t>Process-ansvarig</a:t>
          </a:r>
        </a:p>
      </dgm:t>
    </dgm:pt>
    <dgm:pt modelId="{7AA2E8C6-6853-4B9C-BDA1-F530428C44CB}" type="parTrans" cxnId="{CA48E17B-1408-434C-A8D2-69636E08E8BB}">
      <dgm:prSet/>
      <dgm:spPr/>
      <dgm:t>
        <a:bodyPr/>
        <a:lstStyle/>
        <a:p>
          <a:endParaRPr lang="sv-SE"/>
        </a:p>
      </dgm:t>
    </dgm:pt>
    <dgm:pt modelId="{2D1E8726-93FB-4FAD-A0CB-58B368E24BAB}" type="sibTrans" cxnId="{CA48E17B-1408-434C-A8D2-69636E08E8BB}">
      <dgm:prSet/>
      <dgm:spPr/>
      <dgm:t>
        <a:bodyPr/>
        <a:lstStyle/>
        <a:p>
          <a:endParaRPr lang="sv-SE"/>
        </a:p>
      </dgm:t>
    </dgm:pt>
    <dgm:pt modelId="{B9B454A2-3607-48AA-9C43-943F4F56E6CC}">
      <dgm:prSet/>
      <dgm:spPr>
        <a:solidFill>
          <a:schemeClr val="bg1">
            <a:alpha val="90000"/>
          </a:schemeClr>
        </a:solidFill>
        <a:ln>
          <a:solidFill>
            <a:schemeClr val="bg1">
              <a:alpha val="90000"/>
            </a:schemeClr>
          </a:solidFill>
        </a:ln>
      </dgm:spPr>
      <dgm:t>
        <a:bodyPr/>
        <a:lstStyle/>
        <a:p>
          <a:endParaRPr lang="sv-SE"/>
        </a:p>
      </dgm:t>
    </dgm:pt>
    <dgm:pt modelId="{F1496AC4-312F-426F-81FE-6B1A41E5374E}" type="sibTrans" cxnId="{E1B0A9B1-1DC8-44CC-8808-6B7543E193AE}">
      <dgm:prSet/>
      <dgm:spPr/>
      <dgm:t>
        <a:bodyPr/>
        <a:lstStyle/>
        <a:p>
          <a:endParaRPr lang="sv-SE"/>
        </a:p>
      </dgm:t>
    </dgm:pt>
    <dgm:pt modelId="{A264F075-DF6A-4EE7-BB0B-0AFB418D7D51}" type="parTrans" cxnId="{E1B0A9B1-1DC8-44CC-8808-6B7543E193AE}">
      <dgm:prSet/>
      <dgm:spPr/>
      <dgm:t>
        <a:bodyPr/>
        <a:lstStyle/>
        <a:p>
          <a:endParaRPr lang="sv-SE"/>
        </a:p>
      </dgm:t>
    </dgm:pt>
    <dgm:pt modelId="{9C0FB9DC-1DB6-4EE1-9352-4CFA923CB248}">
      <dgm:prSet/>
      <dgm:spPr/>
      <dgm:t>
        <a:bodyPr/>
        <a:lstStyle/>
        <a:p>
          <a:r>
            <a:rPr lang="sv-SE"/>
            <a:t>Godkänna upprättad budget</a:t>
          </a:r>
        </a:p>
        <a:p>
          <a:r>
            <a:rPr lang="sv-SE"/>
            <a:t>(okt/apr)</a:t>
          </a:r>
        </a:p>
      </dgm:t>
    </dgm:pt>
    <dgm:pt modelId="{87B6BE55-98C5-473A-8D11-C21DE5F05DE4}" type="parTrans" cxnId="{8A48BF08-6D8E-45A2-83D7-F8DC554F026B}">
      <dgm:prSet/>
      <dgm:spPr/>
      <dgm:t>
        <a:bodyPr/>
        <a:lstStyle/>
        <a:p>
          <a:endParaRPr lang="sv-SE"/>
        </a:p>
      </dgm:t>
    </dgm:pt>
    <dgm:pt modelId="{725425B0-1D5E-42F5-8499-1B4FE8F0FF18}" type="sibTrans" cxnId="{8A48BF08-6D8E-45A2-83D7-F8DC554F026B}">
      <dgm:prSet/>
      <dgm:spPr/>
      <dgm:t>
        <a:bodyPr/>
        <a:lstStyle/>
        <a:p>
          <a:endParaRPr lang="sv-SE"/>
        </a:p>
      </dgm:t>
    </dgm:pt>
    <dgm:pt modelId="{A182C690-83F9-430D-B032-1600D77199E1}">
      <dgm:prSet/>
      <dgm:spPr>
        <a:solidFill>
          <a:sysClr val="window" lastClr="FFFFFF">
            <a:alpha val="90000"/>
          </a:sysClr>
        </a:solidFill>
        <a:ln>
          <a:solidFill>
            <a:schemeClr val="bg1">
              <a:alpha val="90000"/>
            </a:schemeClr>
          </a:solidFill>
        </a:ln>
      </dgm:spPr>
      <dgm:t>
        <a:bodyPr/>
        <a:lstStyle/>
        <a:p>
          <a:endParaRPr lang="sv-SE"/>
        </a:p>
      </dgm:t>
    </dgm:pt>
    <dgm:pt modelId="{E79DB856-AEB1-41AE-80EF-F8AFF26A1B08}" type="parTrans" cxnId="{9FF0D921-513D-4A4C-91CB-736DEB4FC50E}">
      <dgm:prSet/>
      <dgm:spPr/>
      <dgm:t>
        <a:bodyPr/>
        <a:lstStyle/>
        <a:p>
          <a:endParaRPr lang="sv-SE"/>
        </a:p>
      </dgm:t>
    </dgm:pt>
    <dgm:pt modelId="{DBB6591E-4D11-436E-839D-67009834CF22}" type="sibTrans" cxnId="{9FF0D921-513D-4A4C-91CB-736DEB4FC50E}">
      <dgm:prSet/>
      <dgm:spPr/>
      <dgm:t>
        <a:bodyPr/>
        <a:lstStyle/>
        <a:p>
          <a:endParaRPr lang="sv-SE"/>
        </a:p>
      </dgm:t>
    </dgm:pt>
    <dgm:pt modelId="{A76166BA-1FDA-4AAD-8831-AE78F8A3B1DB}">
      <dgm:prSet/>
      <dgm:spPr/>
      <dgm:t>
        <a:bodyPr/>
        <a:lstStyle/>
        <a:p>
          <a:r>
            <a:rPr lang="sv-SE"/>
            <a:t>Godkänna övergripande nivå</a:t>
          </a:r>
        </a:p>
        <a:p>
          <a:r>
            <a:rPr lang="sv-SE"/>
            <a:t>(okt-nov/apr-maj)</a:t>
          </a:r>
        </a:p>
      </dgm:t>
    </dgm:pt>
    <dgm:pt modelId="{05E1D12C-BD66-4107-BFF4-0616F37EFBD6}" type="parTrans" cxnId="{0E4E35AD-4580-4DC2-A302-5AA9129E46E3}">
      <dgm:prSet/>
      <dgm:spPr/>
      <dgm:t>
        <a:bodyPr/>
        <a:lstStyle/>
        <a:p>
          <a:endParaRPr lang="sv-SE"/>
        </a:p>
      </dgm:t>
    </dgm:pt>
    <dgm:pt modelId="{0EC81FB3-788E-44F1-BBC6-A0027BD5892D}" type="sibTrans" cxnId="{0E4E35AD-4580-4DC2-A302-5AA9129E46E3}">
      <dgm:prSet/>
      <dgm:spPr/>
      <dgm:t>
        <a:bodyPr/>
        <a:lstStyle/>
        <a:p>
          <a:endParaRPr lang="sv-SE"/>
        </a:p>
      </dgm:t>
    </dgm:pt>
    <dgm:pt modelId="{11B05D63-F5DD-4845-83B2-616C26940747}">
      <dgm:prSet/>
      <dgm:spPr/>
      <dgm:t>
        <a:bodyPr/>
        <a:lstStyle/>
        <a:p>
          <a:r>
            <a:rPr lang="sv-SE"/>
            <a:t>Analys ev. ändringar </a:t>
          </a:r>
        </a:p>
      </dgm:t>
    </dgm:pt>
    <dgm:pt modelId="{A64EC7F1-14BC-4DB4-8158-D2D355CB0C24}" type="parTrans" cxnId="{6CEF85B6-B7FE-4084-8DC0-80031BFF9181}">
      <dgm:prSet/>
      <dgm:spPr/>
      <dgm:t>
        <a:bodyPr/>
        <a:lstStyle/>
        <a:p>
          <a:endParaRPr lang="sv-SE"/>
        </a:p>
      </dgm:t>
    </dgm:pt>
    <dgm:pt modelId="{EDB2F6CA-2FF8-4582-B639-565F51A75311}" type="sibTrans" cxnId="{6CEF85B6-B7FE-4084-8DC0-80031BFF9181}">
      <dgm:prSet/>
      <dgm:spPr/>
      <dgm:t>
        <a:bodyPr/>
        <a:lstStyle/>
        <a:p>
          <a:endParaRPr lang="sv-SE"/>
        </a:p>
      </dgm:t>
    </dgm:pt>
    <dgm:pt modelId="{87497F99-BBE0-47A7-8637-03640033B126}">
      <dgm:prSet/>
      <dgm:spPr>
        <a:solidFill>
          <a:schemeClr val="bg1">
            <a:alpha val="90000"/>
          </a:schemeClr>
        </a:solidFill>
        <a:ln>
          <a:solidFill>
            <a:schemeClr val="bg1">
              <a:alpha val="90000"/>
            </a:schemeClr>
          </a:solidFill>
        </a:ln>
      </dgm:spPr>
      <dgm:t>
        <a:bodyPr/>
        <a:lstStyle/>
        <a:p>
          <a:endParaRPr lang="sv-SE"/>
        </a:p>
      </dgm:t>
    </dgm:pt>
    <dgm:pt modelId="{872FE8F0-EFCE-4B3E-95EC-04CCB146D324}" type="parTrans" cxnId="{2F47F8E3-05D4-484D-A05C-6426FA1C445C}">
      <dgm:prSet/>
      <dgm:spPr/>
      <dgm:t>
        <a:bodyPr/>
        <a:lstStyle/>
        <a:p>
          <a:endParaRPr lang="sv-SE"/>
        </a:p>
      </dgm:t>
    </dgm:pt>
    <dgm:pt modelId="{9E565EA3-7126-4506-BE83-6C1ED4C162AA}" type="sibTrans" cxnId="{2F47F8E3-05D4-484D-A05C-6426FA1C445C}">
      <dgm:prSet/>
      <dgm:spPr/>
      <dgm:t>
        <a:bodyPr/>
        <a:lstStyle/>
        <a:p>
          <a:endParaRPr lang="sv-SE"/>
        </a:p>
      </dgm:t>
    </dgm:pt>
    <dgm:pt modelId="{17EFF741-02A0-41A3-96F2-73EED6FEB503}">
      <dgm:prSet/>
      <dgm:spPr/>
      <dgm:t>
        <a:bodyPr/>
        <a:lstStyle/>
        <a:p>
          <a:r>
            <a:rPr lang="sv-SE"/>
            <a:t>Godkännande</a:t>
          </a:r>
        </a:p>
        <a:p>
          <a:r>
            <a:rPr lang="sv-SE"/>
            <a:t>(okt/apr)</a:t>
          </a:r>
        </a:p>
      </dgm:t>
    </dgm:pt>
    <dgm:pt modelId="{C6207C7B-E99F-491D-B6C9-A3D4D187E995}" type="parTrans" cxnId="{2CE3401D-7C13-45E2-9973-80C8111A73D8}">
      <dgm:prSet/>
      <dgm:spPr/>
      <dgm:t>
        <a:bodyPr/>
        <a:lstStyle/>
        <a:p>
          <a:endParaRPr lang="sv-SE"/>
        </a:p>
      </dgm:t>
    </dgm:pt>
    <dgm:pt modelId="{B0BB74F3-264D-4875-9DAB-9A2F7A544105}" type="sibTrans" cxnId="{2CE3401D-7C13-45E2-9973-80C8111A73D8}">
      <dgm:prSet/>
      <dgm:spPr/>
      <dgm:t>
        <a:bodyPr/>
        <a:lstStyle/>
        <a:p>
          <a:endParaRPr lang="sv-SE"/>
        </a:p>
      </dgm:t>
    </dgm:pt>
    <dgm:pt modelId="{3514F578-8566-4231-924E-2CD670577B41}">
      <dgm:prSet/>
      <dgm:spPr/>
      <dgm:t>
        <a:bodyPr/>
        <a:lstStyle/>
        <a:p>
          <a:r>
            <a:rPr lang="sv-SE"/>
            <a:t>Analys </a:t>
          </a:r>
        </a:p>
      </dgm:t>
    </dgm:pt>
    <dgm:pt modelId="{DCB9C8E7-B1C4-4096-8819-BD387A717D52}" type="parTrans" cxnId="{E6984BE9-5568-43E4-8B6E-B3C89499A2F1}">
      <dgm:prSet/>
      <dgm:spPr/>
      <dgm:t>
        <a:bodyPr/>
        <a:lstStyle/>
        <a:p>
          <a:endParaRPr lang="sv-SE"/>
        </a:p>
      </dgm:t>
    </dgm:pt>
    <dgm:pt modelId="{B91357D6-FB2F-4AE1-B69C-95B20FFB1CF6}" type="sibTrans" cxnId="{E6984BE9-5568-43E4-8B6E-B3C89499A2F1}">
      <dgm:prSet/>
      <dgm:spPr/>
      <dgm:t>
        <a:bodyPr/>
        <a:lstStyle/>
        <a:p>
          <a:endParaRPr lang="sv-SE"/>
        </a:p>
      </dgm:t>
    </dgm:pt>
    <dgm:pt modelId="{2B0F9C92-C1C0-4057-8453-3B3E5C4C6707}">
      <dgm:prSet/>
      <dgm:spPr/>
      <dgm:t>
        <a:bodyPr/>
        <a:lstStyle/>
        <a:p>
          <a:r>
            <a:rPr lang="sv-SE"/>
            <a:t>Analys</a:t>
          </a:r>
        </a:p>
      </dgm:t>
    </dgm:pt>
    <dgm:pt modelId="{6FB1A4E8-01DF-434C-8E20-AFFA074E1560}" type="parTrans" cxnId="{B2362716-1736-436E-8FA3-92EC8F48496B}">
      <dgm:prSet/>
      <dgm:spPr/>
      <dgm:t>
        <a:bodyPr/>
        <a:lstStyle/>
        <a:p>
          <a:endParaRPr lang="sv-SE"/>
        </a:p>
      </dgm:t>
    </dgm:pt>
    <dgm:pt modelId="{F819BBEB-C72D-449A-A89A-D14F13C00C94}" type="sibTrans" cxnId="{B2362716-1736-436E-8FA3-92EC8F48496B}">
      <dgm:prSet/>
      <dgm:spPr/>
      <dgm:t>
        <a:bodyPr/>
        <a:lstStyle/>
        <a:p>
          <a:endParaRPr lang="sv-SE"/>
        </a:p>
      </dgm:t>
    </dgm:pt>
    <dgm:pt modelId="{36A39A89-C877-442C-B670-B37A382C9C74}">
      <dgm:prSet/>
      <dgm:spPr>
        <a:solidFill>
          <a:schemeClr val="bg1">
            <a:alpha val="90000"/>
          </a:schemeClr>
        </a:solidFill>
        <a:ln>
          <a:solidFill>
            <a:schemeClr val="bg1">
              <a:alpha val="90000"/>
            </a:schemeClr>
          </a:solidFill>
        </a:ln>
      </dgm:spPr>
      <dgm:t>
        <a:bodyPr/>
        <a:lstStyle/>
        <a:p>
          <a:endParaRPr lang="sv-SE"/>
        </a:p>
      </dgm:t>
    </dgm:pt>
    <dgm:pt modelId="{5385E689-048E-48AF-8AE3-758A87510423}" type="parTrans" cxnId="{CD52D59A-7710-4917-81B4-0454681B698F}">
      <dgm:prSet/>
      <dgm:spPr/>
      <dgm:t>
        <a:bodyPr/>
        <a:lstStyle/>
        <a:p>
          <a:endParaRPr lang="sv-SE"/>
        </a:p>
      </dgm:t>
    </dgm:pt>
    <dgm:pt modelId="{C4EC7BF8-FC3F-4A4D-809A-3CF1E9CBCA65}" type="sibTrans" cxnId="{CD52D59A-7710-4917-81B4-0454681B698F}">
      <dgm:prSet/>
      <dgm:spPr/>
      <dgm:t>
        <a:bodyPr/>
        <a:lstStyle/>
        <a:p>
          <a:endParaRPr lang="sv-SE"/>
        </a:p>
      </dgm:t>
    </dgm:pt>
    <dgm:pt modelId="{A371C162-3312-4EA9-9998-CAE21C89C733}">
      <dgm:prSet/>
      <dgm:spPr>
        <a:solidFill>
          <a:schemeClr val="bg1">
            <a:alpha val="90000"/>
          </a:schemeClr>
        </a:solidFill>
        <a:ln>
          <a:solidFill>
            <a:schemeClr val="bg1">
              <a:alpha val="90000"/>
            </a:schemeClr>
          </a:solidFill>
        </a:ln>
      </dgm:spPr>
      <dgm:t>
        <a:bodyPr/>
        <a:lstStyle/>
        <a:p>
          <a:endParaRPr lang="sv-SE"/>
        </a:p>
      </dgm:t>
    </dgm:pt>
    <dgm:pt modelId="{633AFC34-2704-4F3E-9E6C-89628E6826BA}" type="parTrans" cxnId="{103B4CC7-4AE3-4742-A3A5-62BFD444F270}">
      <dgm:prSet/>
      <dgm:spPr/>
      <dgm:t>
        <a:bodyPr/>
        <a:lstStyle/>
        <a:p>
          <a:endParaRPr lang="sv-SE"/>
        </a:p>
      </dgm:t>
    </dgm:pt>
    <dgm:pt modelId="{A0620F09-1726-41CA-AFC5-6C80C780E1F5}" type="sibTrans" cxnId="{103B4CC7-4AE3-4742-A3A5-62BFD444F270}">
      <dgm:prSet/>
      <dgm:spPr/>
      <dgm:t>
        <a:bodyPr/>
        <a:lstStyle/>
        <a:p>
          <a:endParaRPr lang="sv-SE"/>
        </a:p>
      </dgm:t>
    </dgm:pt>
    <dgm:pt modelId="{3E78C1A0-F6CF-41A8-86DC-54FA85B5A9CB}">
      <dgm:prSet/>
      <dgm:spPr>
        <a:solidFill>
          <a:schemeClr val="bg1">
            <a:alpha val="90000"/>
          </a:schemeClr>
        </a:solidFill>
        <a:ln>
          <a:solidFill>
            <a:schemeClr val="bg1">
              <a:alpha val="90000"/>
            </a:schemeClr>
          </a:solidFill>
        </a:ln>
      </dgm:spPr>
      <dgm:t>
        <a:bodyPr/>
        <a:lstStyle/>
        <a:p>
          <a:endParaRPr lang="sv-SE"/>
        </a:p>
      </dgm:t>
    </dgm:pt>
    <dgm:pt modelId="{44242D72-AAA5-471A-8D0B-191F1367C678}" type="parTrans" cxnId="{3AE4E78E-E3BE-4CC2-A285-74A2680475F9}">
      <dgm:prSet/>
      <dgm:spPr/>
      <dgm:t>
        <a:bodyPr/>
        <a:lstStyle/>
        <a:p>
          <a:endParaRPr lang="sv-SE"/>
        </a:p>
      </dgm:t>
    </dgm:pt>
    <dgm:pt modelId="{D383F987-FDE8-4434-9F51-54D617406CEF}" type="sibTrans" cxnId="{3AE4E78E-E3BE-4CC2-A285-74A2680475F9}">
      <dgm:prSet/>
      <dgm:spPr/>
      <dgm:t>
        <a:bodyPr/>
        <a:lstStyle/>
        <a:p>
          <a:endParaRPr lang="sv-SE"/>
        </a:p>
      </dgm:t>
    </dgm:pt>
    <dgm:pt modelId="{CB01529F-8C0A-4154-BE1F-0297B08D0888}">
      <dgm:prSet/>
      <dgm:spPr>
        <a:solidFill>
          <a:schemeClr val="bg1">
            <a:alpha val="90000"/>
          </a:schemeClr>
        </a:solidFill>
        <a:ln>
          <a:solidFill>
            <a:schemeClr val="bg1">
              <a:alpha val="90000"/>
            </a:schemeClr>
          </a:solidFill>
        </a:ln>
      </dgm:spPr>
      <dgm:t>
        <a:bodyPr/>
        <a:lstStyle/>
        <a:p>
          <a:endParaRPr lang="sv-SE"/>
        </a:p>
      </dgm:t>
    </dgm:pt>
    <dgm:pt modelId="{F636C822-B646-4607-AC4E-9D3BF0CE41AA}" type="parTrans" cxnId="{E419FAD3-016A-4C15-B277-3C120BF02F88}">
      <dgm:prSet/>
      <dgm:spPr/>
      <dgm:t>
        <a:bodyPr/>
        <a:lstStyle/>
        <a:p>
          <a:endParaRPr lang="sv-SE"/>
        </a:p>
      </dgm:t>
    </dgm:pt>
    <dgm:pt modelId="{0B9C18DE-72ED-4032-A23C-A30E39C91B6A}" type="sibTrans" cxnId="{E419FAD3-016A-4C15-B277-3C120BF02F88}">
      <dgm:prSet/>
      <dgm:spPr/>
      <dgm:t>
        <a:bodyPr/>
        <a:lstStyle/>
        <a:p>
          <a:endParaRPr lang="sv-SE"/>
        </a:p>
      </dgm:t>
    </dgm:pt>
    <dgm:pt modelId="{D080E296-5FD5-43ED-AF43-AB84E84214A9}">
      <dgm:prSet/>
      <dgm:spPr>
        <a:solidFill>
          <a:sysClr val="window" lastClr="FFFFFF">
            <a:alpha val="90000"/>
          </a:sysClr>
        </a:solidFill>
        <a:ln>
          <a:solidFill>
            <a:schemeClr val="bg1">
              <a:alpha val="90000"/>
            </a:schemeClr>
          </a:solidFill>
        </a:ln>
      </dgm:spPr>
      <dgm:t>
        <a:bodyPr/>
        <a:lstStyle/>
        <a:p>
          <a:endParaRPr lang="sv-SE"/>
        </a:p>
      </dgm:t>
    </dgm:pt>
    <dgm:pt modelId="{090ACA92-66EA-40C7-9078-29B9D2971E6A}" type="parTrans" cxnId="{3B4CE231-389C-44AC-8BE9-E8D2AB4E1103}">
      <dgm:prSet/>
      <dgm:spPr/>
      <dgm:t>
        <a:bodyPr/>
        <a:lstStyle/>
        <a:p>
          <a:endParaRPr lang="sv-SE"/>
        </a:p>
      </dgm:t>
    </dgm:pt>
    <dgm:pt modelId="{9AE9CF35-09EB-4495-9339-83CBEC70FB69}" type="sibTrans" cxnId="{3B4CE231-389C-44AC-8BE9-E8D2AB4E1103}">
      <dgm:prSet/>
      <dgm:spPr/>
      <dgm:t>
        <a:bodyPr/>
        <a:lstStyle/>
        <a:p>
          <a:endParaRPr lang="sv-SE"/>
        </a:p>
      </dgm:t>
    </dgm:pt>
    <dgm:pt modelId="{4649D2D1-9E5D-43B9-9729-2741C6A4ACDD}">
      <dgm:prSet/>
      <dgm:spPr>
        <a:solidFill>
          <a:schemeClr val="bg1">
            <a:alpha val="90000"/>
          </a:schemeClr>
        </a:solidFill>
        <a:ln>
          <a:solidFill>
            <a:schemeClr val="bg1">
              <a:alpha val="90000"/>
            </a:schemeClr>
          </a:solidFill>
        </a:ln>
      </dgm:spPr>
      <dgm:t>
        <a:bodyPr/>
        <a:lstStyle/>
        <a:p>
          <a:endParaRPr lang="sv-SE"/>
        </a:p>
      </dgm:t>
    </dgm:pt>
    <dgm:pt modelId="{34F17C35-CCA4-48C3-885C-F27712393128}" type="parTrans" cxnId="{F5C221BA-9A77-46E7-AEED-E48BDBB09D9B}">
      <dgm:prSet/>
      <dgm:spPr/>
      <dgm:t>
        <a:bodyPr/>
        <a:lstStyle/>
        <a:p>
          <a:endParaRPr lang="sv-SE"/>
        </a:p>
      </dgm:t>
    </dgm:pt>
    <dgm:pt modelId="{89F67B83-70FC-4ED4-98FE-D7FC568F5DF9}" type="sibTrans" cxnId="{F5C221BA-9A77-46E7-AEED-E48BDBB09D9B}">
      <dgm:prSet/>
      <dgm:spPr/>
      <dgm:t>
        <a:bodyPr/>
        <a:lstStyle/>
        <a:p>
          <a:endParaRPr lang="sv-SE"/>
        </a:p>
      </dgm:t>
    </dgm:pt>
    <dgm:pt modelId="{56A18BD1-68B4-48EF-8439-25FD623DC622}" type="pres">
      <dgm:prSet presAssocID="{6454CD4B-40C0-4EE6-B856-63EB6DF1E078}" presName="Name0" presStyleCnt="0">
        <dgm:presLayoutVars>
          <dgm:chPref val="3"/>
          <dgm:dir/>
          <dgm:animLvl val="lvl"/>
          <dgm:resizeHandles/>
        </dgm:presLayoutVars>
      </dgm:prSet>
      <dgm:spPr/>
    </dgm:pt>
    <dgm:pt modelId="{2E45531B-53E1-4CD1-908C-57A7E06AE14F}" type="pres">
      <dgm:prSet presAssocID="{A45C4C75-1BC3-4BC6-A195-B9B4AC7E24DB}" presName="horFlow" presStyleCnt="0"/>
      <dgm:spPr/>
    </dgm:pt>
    <dgm:pt modelId="{42FA70A3-C831-4379-9533-EC75E516361C}" type="pres">
      <dgm:prSet presAssocID="{A45C4C75-1BC3-4BC6-A195-B9B4AC7E24DB}" presName="bigChev" presStyleLbl="node1" presStyleIdx="0" presStyleCnt="4"/>
      <dgm:spPr/>
    </dgm:pt>
    <dgm:pt modelId="{043117D1-63F6-4811-8D6E-2871981C0A9A}" type="pres">
      <dgm:prSet presAssocID="{9A33F5D4-5E3E-4BCE-9E03-2A11548DA3A3}" presName="parTrans" presStyleCnt="0"/>
      <dgm:spPr/>
    </dgm:pt>
    <dgm:pt modelId="{D3FA3968-1E17-48E4-92A2-61646B258802}" type="pres">
      <dgm:prSet presAssocID="{DA703B74-412B-40E6-AC8C-392502669A06}" presName="node" presStyleLbl="alignAccFollowNode1" presStyleIdx="0" presStyleCnt="16">
        <dgm:presLayoutVars>
          <dgm:bulletEnabled val="1"/>
        </dgm:presLayoutVars>
      </dgm:prSet>
      <dgm:spPr/>
    </dgm:pt>
    <dgm:pt modelId="{198D9CE2-0795-4068-80A1-3DE82674501A}" type="pres">
      <dgm:prSet presAssocID="{A45C4C75-1BC3-4BC6-A195-B9B4AC7E24DB}" presName="vSp" presStyleCnt="0"/>
      <dgm:spPr/>
    </dgm:pt>
    <dgm:pt modelId="{2CCE2B3A-2B94-4248-B498-F75552DA7E7D}" type="pres">
      <dgm:prSet presAssocID="{5F7C077C-A2DA-4A08-8E38-3BB34A4FEA77}" presName="horFlow" presStyleCnt="0"/>
      <dgm:spPr/>
    </dgm:pt>
    <dgm:pt modelId="{B7E6E64B-41F7-4444-9F3B-9B4E596CD97F}" type="pres">
      <dgm:prSet presAssocID="{5F7C077C-A2DA-4A08-8E38-3BB34A4FEA77}" presName="bigChev" presStyleLbl="node1" presStyleIdx="1" presStyleCnt="4"/>
      <dgm:spPr/>
    </dgm:pt>
    <dgm:pt modelId="{6EAB0AA8-B721-4CCA-A374-FABAD1BC0201}" type="pres">
      <dgm:prSet presAssocID="{A264F075-DF6A-4EE7-BB0B-0AFB418D7D51}" presName="parTrans" presStyleCnt="0"/>
      <dgm:spPr/>
    </dgm:pt>
    <dgm:pt modelId="{434EA215-790B-4BD4-BD58-488A0605F30F}" type="pres">
      <dgm:prSet presAssocID="{B9B454A2-3607-48AA-9C43-943F4F56E6CC}" presName="node" presStyleLbl="alignAccFollowNode1" presStyleIdx="1" presStyleCnt="16">
        <dgm:presLayoutVars>
          <dgm:bulletEnabled val="1"/>
        </dgm:presLayoutVars>
      </dgm:prSet>
      <dgm:spPr/>
    </dgm:pt>
    <dgm:pt modelId="{A5329834-0694-4A10-B059-82CBBB4131EC}" type="pres">
      <dgm:prSet presAssocID="{F1496AC4-312F-426F-81FE-6B1A41E5374E}" presName="sibTrans" presStyleCnt="0"/>
      <dgm:spPr/>
    </dgm:pt>
    <dgm:pt modelId="{952E7CA4-5D0D-4471-89CD-3ED8E0CF51CF}" type="pres">
      <dgm:prSet presAssocID="{3486627A-32FB-405B-A70B-3CB7F5DC71F4}" presName="node" presStyleLbl="alignAccFollowNode1" presStyleIdx="2" presStyleCnt="16">
        <dgm:presLayoutVars>
          <dgm:bulletEnabled val="1"/>
        </dgm:presLayoutVars>
      </dgm:prSet>
      <dgm:spPr/>
    </dgm:pt>
    <dgm:pt modelId="{49AF63E3-DED8-422B-B8F1-F898F98EE4D1}" type="pres">
      <dgm:prSet presAssocID="{AB4FAAAE-8F7D-4495-8B4A-035CDF876901}" presName="sibTrans" presStyleCnt="0"/>
      <dgm:spPr/>
    </dgm:pt>
    <dgm:pt modelId="{0909CF7B-D69A-4DEB-8500-92F8EAAF5682}" type="pres">
      <dgm:prSet presAssocID="{11B05D63-F5DD-4845-83B2-616C26940747}" presName="node" presStyleLbl="alignAccFollowNode1" presStyleIdx="3" presStyleCnt="16">
        <dgm:presLayoutVars>
          <dgm:bulletEnabled val="1"/>
        </dgm:presLayoutVars>
      </dgm:prSet>
      <dgm:spPr/>
    </dgm:pt>
    <dgm:pt modelId="{F43F7F8D-F510-4C3C-9E00-D82EC8566FD9}" type="pres">
      <dgm:prSet presAssocID="{EDB2F6CA-2FF8-4582-B639-565F51A75311}" presName="sibTrans" presStyleCnt="0"/>
      <dgm:spPr/>
    </dgm:pt>
    <dgm:pt modelId="{DF14A9E0-C730-45C1-94AB-F8075C47578F}" type="pres">
      <dgm:prSet presAssocID="{17EFF741-02A0-41A3-96F2-73EED6FEB503}" presName="node" presStyleLbl="alignAccFollowNode1" presStyleIdx="4" presStyleCnt="16">
        <dgm:presLayoutVars>
          <dgm:bulletEnabled val="1"/>
        </dgm:presLayoutVars>
      </dgm:prSet>
      <dgm:spPr/>
    </dgm:pt>
    <dgm:pt modelId="{0F4F15C5-6FC1-41A2-B6B0-15C60C177E75}" type="pres">
      <dgm:prSet presAssocID="{5F7C077C-A2DA-4A08-8E38-3BB34A4FEA77}" presName="vSp" presStyleCnt="0"/>
      <dgm:spPr/>
    </dgm:pt>
    <dgm:pt modelId="{F362EC1C-7B5C-4933-B7D5-6B556B34F3CC}" type="pres">
      <dgm:prSet presAssocID="{9CC416BF-54CA-4421-9EF7-EA7220C51FA7}" presName="horFlow" presStyleCnt="0"/>
      <dgm:spPr/>
    </dgm:pt>
    <dgm:pt modelId="{A323C60D-3B01-4F6C-B8D2-7F7F24C65997}" type="pres">
      <dgm:prSet presAssocID="{9CC416BF-54CA-4421-9EF7-EA7220C51FA7}" presName="bigChev" presStyleLbl="node1" presStyleIdx="2" presStyleCnt="4"/>
      <dgm:spPr/>
    </dgm:pt>
    <dgm:pt modelId="{F5193E99-E5F2-41BE-907F-F4E5819AE100}" type="pres">
      <dgm:prSet presAssocID="{872FE8F0-EFCE-4B3E-95EC-04CCB146D324}" presName="parTrans" presStyleCnt="0"/>
      <dgm:spPr/>
    </dgm:pt>
    <dgm:pt modelId="{B434CD88-6E64-47F9-B487-54BC545C4774}" type="pres">
      <dgm:prSet presAssocID="{87497F99-BBE0-47A7-8637-03640033B126}" presName="node" presStyleLbl="alignAccFollowNode1" presStyleIdx="5" presStyleCnt="16">
        <dgm:presLayoutVars>
          <dgm:bulletEnabled val="1"/>
        </dgm:presLayoutVars>
      </dgm:prSet>
      <dgm:spPr/>
    </dgm:pt>
    <dgm:pt modelId="{2CAF6225-D92F-4C51-B7B2-A01F6788C0D7}" type="pres">
      <dgm:prSet presAssocID="{9E565EA3-7126-4506-BE83-6C1ED4C162AA}" presName="sibTrans" presStyleCnt="0"/>
      <dgm:spPr/>
    </dgm:pt>
    <dgm:pt modelId="{D3EF92C7-FAD7-4BCE-8C54-C9F0BEDA3679}" type="pres">
      <dgm:prSet presAssocID="{D080E296-5FD5-43ED-AF43-AB84E84214A9}" presName="node" presStyleLbl="alignAccFollowNode1" presStyleIdx="6" presStyleCnt="16">
        <dgm:presLayoutVars>
          <dgm:bulletEnabled val="1"/>
        </dgm:presLayoutVars>
      </dgm:prSet>
      <dgm:spPr/>
    </dgm:pt>
    <dgm:pt modelId="{ECFEC058-09D3-4DEF-93AD-4983F4BB142F}" type="pres">
      <dgm:prSet presAssocID="{9AE9CF35-09EB-4495-9339-83CBEC70FB69}" presName="sibTrans" presStyleCnt="0"/>
      <dgm:spPr/>
    </dgm:pt>
    <dgm:pt modelId="{DCDD2624-1BAB-4E79-A648-818294019368}" type="pres">
      <dgm:prSet presAssocID="{4649D2D1-9E5D-43B9-9729-2741C6A4ACDD}" presName="node" presStyleLbl="alignAccFollowNode1" presStyleIdx="7" presStyleCnt="16">
        <dgm:presLayoutVars>
          <dgm:bulletEnabled val="1"/>
        </dgm:presLayoutVars>
      </dgm:prSet>
      <dgm:spPr/>
    </dgm:pt>
    <dgm:pt modelId="{E6507A23-C5C2-4C69-8016-8FD1F936A84C}" type="pres">
      <dgm:prSet presAssocID="{89F67B83-70FC-4ED4-98FE-D7FC568F5DF9}" presName="sibTrans" presStyleCnt="0"/>
      <dgm:spPr/>
    </dgm:pt>
    <dgm:pt modelId="{85A3FBAB-F9C0-4E09-8E28-4A18F26B4C60}" type="pres">
      <dgm:prSet presAssocID="{3514F578-8566-4231-924E-2CD670577B41}" presName="node" presStyleLbl="alignAccFollowNode1" presStyleIdx="8" presStyleCnt="16">
        <dgm:presLayoutVars>
          <dgm:bulletEnabled val="1"/>
        </dgm:presLayoutVars>
      </dgm:prSet>
      <dgm:spPr/>
    </dgm:pt>
    <dgm:pt modelId="{F66137B9-6389-486F-9482-5585BB77CE62}" type="pres">
      <dgm:prSet presAssocID="{B91357D6-FB2F-4AE1-B69C-95B20FFB1CF6}" presName="sibTrans" presStyleCnt="0"/>
      <dgm:spPr/>
    </dgm:pt>
    <dgm:pt modelId="{88658733-B427-41E0-BDDA-32C44A1C38C8}" type="pres">
      <dgm:prSet presAssocID="{9C0FB9DC-1DB6-4EE1-9352-4CFA923CB248}" presName="node" presStyleLbl="alignAccFollowNode1" presStyleIdx="9" presStyleCnt="16">
        <dgm:presLayoutVars>
          <dgm:bulletEnabled val="1"/>
        </dgm:presLayoutVars>
      </dgm:prSet>
      <dgm:spPr/>
    </dgm:pt>
    <dgm:pt modelId="{136053B4-5BC3-4F3B-ACDD-3852B7D60C50}" type="pres">
      <dgm:prSet presAssocID="{9CC416BF-54CA-4421-9EF7-EA7220C51FA7}" presName="vSp" presStyleCnt="0"/>
      <dgm:spPr/>
    </dgm:pt>
    <dgm:pt modelId="{FCF4A1E5-6683-4E60-8F40-2C29831DF570}" type="pres">
      <dgm:prSet presAssocID="{29C532A1-833F-4F8D-B463-DC21E2805D89}" presName="horFlow" presStyleCnt="0"/>
      <dgm:spPr/>
    </dgm:pt>
    <dgm:pt modelId="{5F0FEF66-556A-4417-8149-BCD0D21B53B0}" type="pres">
      <dgm:prSet presAssocID="{29C532A1-833F-4F8D-B463-DC21E2805D89}" presName="bigChev" presStyleLbl="node1" presStyleIdx="3" presStyleCnt="4"/>
      <dgm:spPr/>
    </dgm:pt>
    <dgm:pt modelId="{448B6482-09DC-4448-9EE5-9150675C33DA}" type="pres">
      <dgm:prSet presAssocID="{E79DB856-AEB1-41AE-80EF-F8AFF26A1B08}" presName="parTrans" presStyleCnt="0"/>
      <dgm:spPr/>
    </dgm:pt>
    <dgm:pt modelId="{225F571B-E70B-486C-9EB5-4BEB797F5699}" type="pres">
      <dgm:prSet presAssocID="{A182C690-83F9-430D-B032-1600D77199E1}" presName="node" presStyleLbl="alignAccFollowNode1" presStyleIdx="10" presStyleCnt="16" custLinFactNeighborX="-4575">
        <dgm:presLayoutVars>
          <dgm:bulletEnabled val="1"/>
        </dgm:presLayoutVars>
      </dgm:prSet>
      <dgm:spPr/>
    </dgm:pt>
    <dgm:pt modelId="{5C46AC80-A519-41B9-AF40-535DA81DF0AD}" type="pres">
      <dgm:prSet presAssocID="{DBB6591E-4D11-436E-839D-67009834CF22}" presName="sibTrans" presStyleCnt="0"/>
      <dgm:spPr/>
    </dgm:pt>
    <dgm:pt modelId="{30C9251C-9ACE-46D8-A6CB-B5891BAFCF4E}" type="pres">
      <dgm:prSet presAssocID="{A371C162-3312-4EA9-9998-CAE21C89C733}" presName="node" presStyleLbl="alignAccFollowNode1" presStyleIdx="11" presStyleCnt="16">
        <dgm:presLayoutVars>
          <dgm:bulletEnabled val="1"/>
        </dgm:presLayoutVars>
      </dgm:prSet>
      <dgm:spPr/>
    </dgm:pt>
    <dgm:pt modelId="{D4364D5E-731F-40C1-9A6D-70E475601789}" type="pres">
      <dgm:prSet presAssocID="{A0620F09-1726-41CA-AFC5-6C80C780E1F5}" presName="sibTrans" presStyleCnt="0"/>
      <dgm:spPr/>
    </dgm:pt>
    <dgm:pt modelId="{A29B1821-D433-4A06-97C3-5EC9701A4765}" type="pres">
      <dgm:prSet presAssocID="{CB01529F-8C0A-4154-BE1F-0297B08D0888}" presName="node" presStyleLbl="alignAccFollowNode1" presStyleIdx="12" presStyleCnt="16">
        <dgm:presLayoutVars>
          <dgm:bulletEnabled val="1"/>
        </dgm:presLayoutVars>
      </dgm:prSet>
      <dgm:spPr/>
    </dgm:pt>
    <dgm:pt modelId="{8E63E928-8E43-447C-A4AD-A319D993E594}" type="pres">
      <dgm:prSet presAssocID="{0B9C18DE-72ED-4032-A23C-A30E39C91B6A}" presName="sibTrans" presStyleCnt="0"/>
      <dgm:spPr/>
    </dgm:pt>
    <dgm:pt modelId="{18DB4ECD-67E2-40F7-9273-408D9EC03637}" type="pres">
      <dgm:prSet presAssocID="{36A39A89-C877-442C-B670-B37A382C9C74}" presName="node" presStyleLbl="alignAccFollowNode1" presStyleIdx="13" presStyleCnt="16">
        <dgm:presLayoutVars>
          <dgm:bulletEnabled val="1"/>
        </dgm:presLayoutVars>
      </dgm:prSet>
      <dgm:spPr/>
    </dgm:pt>
    <dgm:pt modelId="{34470915-F9C5-45BC-9BD8-61530D7C9E53}" type="pres">
      <dgm:prSet presAssocID="{C4EC7BF8-FC3F-4A4D-809A-3CF1E9CBCA65}" presName="sibTrans" presStyleCnt="0"/>
      <dgm:spPr/>
    </dgm:pt>
    <dgm:pt modelId="{5C25A4AE-7FC5-453E-97A2-386484EB6359}" type="pres">
      <dgm:prSet presAssocID="{2B0F9C92-C1C0-4057-8453-3B3E5C4C6707}" presName="node" presStyleLbl="alignAccFollowNode1" presStyleIdx="14" presStyleCnt="16">
        <dgm:presLayoutVars>
          <dgm:bulletEnabled val="1"/>
        </dgm:presLayoutVars>
      </dgm:prSet>
      <dgm:spPr/>
    </dgm:pt>
    <dgm:pt modelId="{8FA3D97C-813B-45A3-A64D-4299A64A0106}" type="pres">
      <dgm:prSet presAssocID="{F819BBEB-C72D-449A-A89A-D14F13C00C94}" presName="sibTrans" presStyleCnt="0"/>
      <dgm:spPr/>
    </dgm:pt>
    <dgm:pt modelId="{DA7C7F53-D58E-40AB-99F5-2500FD9482C0}" type="pres">
      <dgm:prSet presAssocID="{A76166BA-1FDA-4AAD-8831-AE78F8A3B1DB}" presName="node" presStyleLbl="alignAccFollowNode1" presStyleIdx="15" presStyleCnt="16">
        <dgm:presLayoutVars>
          <dgm:bulletEnabled val="1"/>
        </dgm:presLayoutVars>
      </dgm:prSet>
      <dgm:spPr/>
    </dgm:pt>
  </dgm:ptLst>
  <dgm:cxnLst>
    <dgm:cxn modelId="{8A48BF08-6D8E-45A2-83D7-F8DC554F026B}" srcId="{9CC416BF-54CA-4421-9EF7-EA7220C51FA7}" destId="{9C0FB9DC-1DB6-4EE1-9352-4CFA923CB248}" srcOrd="4" destOrd="0" parTransId="{87B6BE55-98C5-473A-8D11-C21DE5F05DE4}" sibTransId="{725425B0-1D5E-42F5-8499-1B4FE8F0FF18}"/>
    <dgm:cxn modelId="{B2362716-1736-436E-8FA3-92EC8F48496B}" srcId="{29C532A1-833F-4F8D-B463-DC21E2805D89}" destId="{2B0F9C92-C1C0-4057-8453-3B3E5C4C6707}" srcOrd="4" destOrd="0" parTransId="{6FB1A4E8-01DF-434C-8E20-AFFA074E1560}" sibTransId="{F819BBEB-C72D-449A-A89A-D14F13C00C94}"/>
    <dgm:cxn modelId="{CF714316-8925-4903-9CD8-A878912EAA36}" type="presOf" srcId="{36A39A89-C877-442C-B670-B37A382C9C74}" destId="{18DB4ECD-67E2-40F7-9273-408D9EC03637}" srcOrd="0" destOrd="0" presId="urn:microsoft.com/office/officeart/2005/8/layout/lProcess3"/>
    <dgm:cxn modelId="{2CE3401D-7C13-45E2-9973-80C8111A73D8}" srcId="{5F7C077C-A2DA-4A08-8E38-3BB34A4FEA77}" destId="{17EFF741-02A0-41A3-96F2-73EED6FEB503}" srcOrd="3" destOrd="0" parTransId="{C6207C7B-E99F-491D-B6C9-A3D4D187E995}" sibTransId="{B0BB74F3-264D-4875-9DAB-9A2F7A544105}"/>
    <dgm:cxn modelId="{93403A1F-B7F8-45D0-84E4-E877EB24CAFD}" srcId="{6454CD4B-40C0-4EE6-B856-63EB6DF1E078}" destId="{29C532A1-833F-4F8D-B463-DC21E2805D89}" srcOrd="3" destOrd="0" parTransId="{8857BE04-70EB-49C6-8C23-6E28F53E0722}" sibTransId="{55DBB793-A671-4F26-A393-29AAD580CF9F}"/>
    <dgm:cxn modelId="{A458E81F-478B-4E4F-A715-33F15856D580}" srcId="{A45C4C75-1BC3-4BC6-A195-B9B4AC7E24DB}" destId="{DA703B74-412B-40E6-AC8C-392502669A06}" srcOrd="0" destOrd="0" parTransId="{9A33F5D4-5E3E-4BCE-9E03-2A11548DA3A3}" sibTransId="{AB736E57-9E72-4E36-B13A-FC3B37EC3B94}"/>
    <dgm:cxn modelId="{9FF0D921-513D-4A4C-91CB-736DEB4FC50E}" srcId="{29C532A1-833F-4F8D-B463-DC21E2805D89}" destId="{A182C690-83F9-430D-B032-1600D77199E1}" srcOrd="0" destOrd="0" parTransId="{E79DB856-AEB1-41AE-80EF-F8AFF26A1B08}" sibTransId="{DBB6591E-4D11-436E-839D-67009834CF22}"/>
    <dgm:cxn modelId="{02082723-38A1-4886-90C4-CFFE4A91941B}" type="presOf" srcId="{2B0F9C92-C1C0-4057-8453-3B3E5C4C6707}" destId="{5C25A4AE-7FC5-453E-97A2-386484EB6359}" srcOrd="0" destOrd="0" presId="urn:microsoft.com/office/officeart/2005/8/layout/lProcess3"/>
    <dgm:cxn modelId="{8B4F482D-FDF8-4065-B13F-FCA5D4D7EE20}" type="presOf" srcId="{A371C162-3312-4EA9-9998-CAE21C89C733}" destId="{30C9251C-9ACE-46D8-A6CB-B5891BAFCF4E}" srcOrd="0" destOrd="0" presId="urn:microsoft.com/office/officeart/2005/8/layout/lProcess3"/>
    <dgm:cxn modelId="{3B4CE231-389C-44AC-8BE9-E8D2AB4E1103}" srcId="{9CC416BF-54CA-4421-9EF7-EA7220C51FA7}" destId="{D080E296-5FD5-43ED-AF43-AB84E84214A9}" srcOrd="1" destOrd="0" parTransId="{090ACA92-66EA-40C7-9078-29B9D2971E6A}" sibTransId="{9AE9CF35-09EB-4495-9339-83CBEC70FB69}"/>
    <dgm:cxn modelId="{FD38CD36-BF66-4258-A695-80B19AC5ED39}" type="presOf" srcId="{4649D2D1-9E5D-43B9-9729-2741C6A4ACDD}" destId="{DCDD2624-1BAB-4E79-A648-818294019368}" srcOrd="0" destOrd="0" presId="urn:microsoft.com/office/officeart/2005/8/layout/lProcess3"/>
    <dgm:cxn modelId="{8A9D0940-AF19-41A3-9D72-070B453166B1}" type="presOf" srcId="{B9B454A2-3607-48AA-9C43-943F4F56E6CC}" destId="{434EA215-790B-4BD4-BD58-488A0605F30F}" srcOrd="0" destOrd="0" presId="urn:microsoft.com/office/officeart/2005/8/layout/lProcess3"/>
    <dgm:cxn modelId="{4323A440-E735-44CD-A54C-5306F841AECE}" srcId="{6454CD4B-40C0-4EE6-B856-63EB6DF1E078}" destId="{5F7C077C-A2DA-4A08-8E38-3BB34A4FEA77}" srcOrd="1" destOrd="0" parTransId="{A26C124C-4F27-49D2-A868-C208B1F80ADD}" sibTransId="{4268BFCE-59BC-4B97-BA92-9099D1F31933}"/>
    <dgm:cxn modelId="{B5D71862-DD05-4FBC-A99E-07BD4532E668}" type="presOf" srcId="{A45C4C75-1BC3-4BC6-A195-B9B4AC7E24DB}" destId="{42FA70A3-C831-4379-9533-EC75E516361C}" srcOrd="0" destOrd="0" presId="urn:microsoft.com/office/officeart/2005/8/layout/lProcess3"/>
    <dgm:cxn modelId="{683EB74D-6637-40B9-B933-7C7693C4C5B9}" type="presOf" srcId="{A76166BA-1FDA-4AAD-8831-AE78F8A3B1DB}" destId="{DA7C7F53-D58E-40AB-99F5-2500FD9482C0}" srcOrd="0" destOrd="0" presId="urn:microsoft.com/office/officeart/2005/8/layout/lProcess3"/>
    <dgm:cxn modelId="{F394A356-42AE-454C-AD6B-BF75C72A29B8}" type="presOf" srcId="{5F7C077C-A2DA-4A08-8E38-3BB34A4FEA77}" destId="{B7E6E64B-41F7-4444-9F3B-9B4E596CD97F}" srcOrd="0" destOrd="0" presId="urn:microsoft.com/office/officeart/2005/8/layout/lProcess3"/>
    <dgm:cxn modelId="{62E35558-7C8A-4189-A074-97A318221AD3}" type="presOf" srcId="{17EFF741-02A0-41A3-96F2-73EED6FEB503}" destId="{DF14A9E0-C730-45C1-94AB-F8075C47578F}" srcOrd="0" destOrd="0" presId="urn:microsoft.com/office/officeart/2005/8/layout/lProcess3"/>
    <dgm:cxn modelId="{CA48E17B-1408-434C-A8D2-69636E08E8BB}" srcId="{6454CD4B-40C0-4EE6-B856-63EB6DF1E078}" destId="{A45C4C75-1BC3-4BC6-A195-B9B4AC7E24DB}" srcOrd="0" destOrd="0" parTransId="{7AA2E8C6-6853-4B9C-BDA1-F530428C44CB}" sibTransId="{2D1E8726-93FB-4FAD-A0CB-58B368E24BAB}"/>
    <dgm:cxn modelId="{4F604E85-7EAD-4AA7-BC69-C9CE0873B4F7}" type="presOf" srcId="{87497F99-BBE0-47A7-8637-03640033B126}" destId="{B434CD88-6E64-47F9-B487-54BC545C4774}" srcOrd="0" destOrd="0" presId="urn:microsoft.com/office/officeart/2005/8/layout/lProcess3"/>
    <dgm:cxn modelId="{A50EBD89-F975-4EAA-9E28-C05309F67BB8}" srcId="{5F7C077C-A2DA-4A08-8E38-3BB34A4FEA77}" destId="{3486627A-32FB-405B-A70B-3CB7F5DC71F4}" srcOrd="1" destOrd="0" parTransId="{FF0D51B5-A14A-439E-9B79-0C0A9D1FA5EC}" sibTransId="{AB4FAAAE-8F7D-4495-8B4A-035CDF876901}"/>
    <dgm:cxn modelId="{3AE4E78E-E3BE-4CC2-A285-74A2680475F9}" srcId="{A371C162-3312-4EA9-9998-CAE21C89C733}" destId="{3E78C1A0-F6CF-41A8-86DC-54FA85B5A9CB}" srcOrd="0" destOrd="0" parTransId="{44242D72-AAA5-471A-8D0B-191F1367C678}" sibTransId="{D383F987-FDE8-4434-9F51-54D617406CEF}"/>
    <dgm:cxn modelId="{1F835A91-A629-48E0-A027-2F761C681F06}" type="presOf" srcId="{D080E296-5FD5-43ED-AF43-AB84E84214A9}" destId="{D3EF92C7-FAD7-4BCE-8C54-C9F0BEDA3679}" srcOrd="0" destOrd="0" presId="urn:microsoft.com/office/officeart/2005/8/layout/lProcess3"/>
    <dgm:cxn modelId="{99F87F93-A254-4A08-84A6-422A82FC4866}" type="presOf" srcId="{3514F578-8566-4231-924E-2CD670577B41}" destId="{85A3FBAB-F9C0-4E09-8E28-4A18F26B4C60}" srcOrd="0" destOrd="0" presId="urn:microsoft.com/office/officeart/2005/8/layout/lProcess3"/>
    <dgm:cxn modelId="{CD52D59A-7710-4917-81B4-0454681B698F}" srcId="{29C532A1-833F-4F8D-B463-DC21E2805D89}" destId="{36A39A89-C877-442C-B670-B37A382C9C74}" srcOrd="3" destOrd="0" parTransId="{5385E689-048E-48AF-8AE3-758A87510423}" sibTransId="{C4EC7BF8-FC3F-4A4D-809A-3CF1E9CBCA65}"/>
    <dgm:cxn modelId="{0E4E35AD-4580-4DC2-A302-5AA9129E46E3}" srcId="{29C532A1-833F-4F8D-B463-DC21E2805D89}" destId="{A76166BA-1FDA-4AAD-8831-AE78F8A3B1DB}" srcOrd="5" destOrd="0" parTransId="{05E1D12C-BD66-4107-BFF4-0616F37EFBD6}" sibTransId="{0EC81FB3-788E-44F1-BBC6-A0027BD5892D}"/>
    <dgm:cxn modelId="{E1B0A9B1-1DC8-44CC-8808-6B7543E193AE}" srcId="{5F7C077C-A2DA-4A08-8E38-3BB34A4FEA77}" destId="{B9B454A2-3607-48AA-9C43-943F4F56E6CC}" srcOrd="0" destOrd="0" parTransId="{A264F075-DF6A-4EE7-BB0B-0AFB418D7D51}" sibTransId="{F1496AC4-312F-426F-81FE-6B1A41E5374E}"/>
    <dgm:cxn modelId="{6CEF85B6-B7FE-4084-8DC0-80031BFF9181}" srcId="{5F7C077C-A2DA-4A08-8E38-3BB34A4FEA77}" destId="{11B05D63-F5DD-4845-83B2-616C26940747}" srcOrd="2" destOrd="0" parTransId="{A64EC7F1-14BC-4DB4-8158-D2D355CB0C24}" sibTransId="{EDB2F6CA-2FF8-4582-B639-565F51A75311}"/>
    <dgm:cxn modelId="{A3F7B8B7-B77B-44B9-968C-E091531FEF37}" type="presOf" srcId="{9CC416BF-54CA-4421-9EF7-EA7220C51FA7}" destId="{A323C60D-3B01-4F6C-B8D2-7F7F24C65997}" srcOrd="0" destOrd="0" presId="urn:microsoft.com/office/officeart/2005/8/layout/lProcess3"/>
    <dgm:cxn modelId="{F5C221BA-9A77-46E7-AEED-E48BDBB09D9B}" srcId="{9CC416BF-54CA-4421-9EF7-EA7220C51FA7}" destId="{4649D2D1-9E5D-43B9-9729-2741C6A4ACDD}" srcOrd="2" destOrd="0" parTransId="{34F17C35-CCA4-48C3-885C-F27712393128}" sibTransId="{89F67B83-70FC-4ED4-98FE-D7FC568F5DF9}"/>
    <dgm:cxn modelId="{915CD1C2-9FF5-41E5-9D0B-3C06A26BB6EE}" srcId="{6454CD4B-40C0-4EE6-B856-63EB6DF1E078}" destId="{9CC416BF-54CA-4421-9EF7-EA7220C51FA7}" srcOrd="2" destOrd="0" parTransId="{A422453F-2A9E-4EB3-AC9A-5E0200C236F2}" sibTransId="{92A6117C-8AA1-4435-AECC-99FFF7F4A8C2}"/>
    <dgm:cxn modelId="{103B4CC7-4AE3-4742-A3A5-62BFD444F270}" srcId="{29C532A1-833F-4F8D-B463-DC21E2805D89}" destId="{A371C162-3312-4EA9-9998-CAE21C89C733}" srcOrd="1" destOrd="0" parTransId="{633AFC34-2704-4F3E-9E6C-89628E6826BA}" sibTransId="{A0620F09-1726-41CA-AFC5-6C80C780E1F5}"/>
    <dgm:cxn modelId="{1A9816CC-0CF4-4F5C-88B5-94B55456E650}" type="presOf" srcId="{3486627A-32FB-405B-A70B-3CB7F5DC71F4}" destId="{952E7CA4-5D0D-4471-89CD-3ED8E0CF51CF}" srcOrd="0" destOrd="0" presId="urn:microsoft.com/office/officeart/2005/8/layout/lProcess3"/>
    <dgm:cxn modelId="{B958F5D0-A271-4DAC-9845-29725517D17B}" type="presOf" srcId="{CB01529F-8C0A-4154-BE1F-0297B08D0888}" destId="{A29B1821-D433-4A06-97C3-5EC9701A4765}" srcOrd="0" destOrd="0" presId="urn:microsoft.com/office/officeart/2005/8/layout/lProcess3"/>
    <dgm:cxn modelId="{E419FAD3-016A-4C15-B277-3C120BF02F88}" srcId="{29C532A1-833F-4F8D-B463-DC21E2805D89}" destId="{CB01529F-8C0A-4154-BE1F-0297B08D0888}" srcOrd="2" destOrd="0" parTransId="{F636C822-B646-4607-AC4E-9D3BF0CE41AA}" sibTransId="{0B9C18DE-72ED-4032-A23C-A30E39C91B6A}"/>
    <dgm:cxn modelId="{BD32E3D5-2880-42EC-8E8D-6FA39093898C}" type="presOf" srcId="{6454CD4B-40C0-4EE6-B856-63EB6DF1E078}" destId="{56A18BD1-68B4-48EF-8439-25FD623DC622}" srcOrd="0" destOrd="0" presId="urn:microsoft.com/office/officeart/2005/8/layout/lProcess3"/>
    <dgm:cxn modelId="{E26B3BD8-8FC9-474F-BBD2-5FE771D3F5F4}" type="presOf" srcId="{9C0FB9DC-1DB6-4EE1-9352-4CFA923CB248}" destId="{88658733-B427-41E0-BDDA-32C44A1C38C8}" srcOrd="0" destOrd="0" presId="urn:microsoft.com/office/officeart/2005/8/layout/lProcess3"/>
    <dgm:cxn modelId="{2F47F8E3-05D4-484D-A05C-6426FA1C445C}" srcId="{9CC416BF-54CA-4421-9EF7-EA7220C51FA7}" destId="{87497F99-BBE0-47A7-8637-03640033B126}" srcOrd="0" destOrd="0" parTransId="{872FE8F0-EFCE-4B3E-95EC-04CCB146D324}" sibTransId="{9E565EA3-7126-4506-BE83-6C1ED4C162AA}"/>
    <dgm:cxn modelId="{809A53E8-2072-4EFC-BE5C-CF47F839CF8D}" type="presOf" srcId="{A182C690-83F9-430D-B032-1600D77199E1}" destId="{225F571B-E70B-486C-9EB5-4BEB797F5699}" srcOrd="0" destOrd="0" presId="urn:microsoft.com/office/officeart/2005/8/layout/lProcess3"/>
    <dgm:cxn modelId="{E6984BE9-5568-43E4-8B6E-B3C89499A2F1}" srcId="{9CC416BF-54CA-4421-9EF7-EA7220C51FA7}" destId="{3514F578-8566-4231-924E-2CD670577B41}" srcOrd="3" destOrd="0" parTransId="{DCB9C8E7-B1C4-4096-8819-BD387A717D52}" sibTransId="{B91357D6-FB2F-4AE1-B69C-95B20FFB1CF6}"/>
    <dgm:cxn modelId="{3B5E09F2-5232-4F02-8C40-8CDD355F6EF9}" type="presOf" srcId="{11B05D63-F5DD-4845-83B2-616C26940747}" destId="{0909CF7B-D69A-4DEB-8500-92F8EAAF5682}" srcOrd="0" destOrd="0" presId="urn:microsoft.com/office/officeart/2005/8/layout/lProcess3"/>
    <dgm:cxn modelId="{F961B2F3-71DB-48DB-8A49-09E2BB72F522}" type="presOf" srcId="{DA703B74-412B-40E6-AC8C-392502669A06}" destId="{D3FA3968-1E17-48E4-92A2-61646B258802}" srcOrd="0" destOrd="0" presId="urn:microsoft.com/office/officeart/2005/8/layout/lProcess3"/>
    <dgm:cxn modelId="{5140DAF3-8813-474F-AED2-9BB89C4DBDE0}" type="presOf" srcId="{29C532A1-833F-4F8D-B463-DC21E2805D89}" destId="{5F0FEF66-556A-4417-8149-BCD0D21B53B0}" srcOrd="0" destOrd="0" presId="urn:microsoft.com/office/officeart/2005/8/layout/lProcess3"/>
    <dgm:cxn modelId="{D349A8F5-D470-4098-B96F-40A9AC954985}" type="presOf" srcId="{3E78C1A0-F6CF-41A8-86DC-54FA85B5A9CB}" destId="{30C9251C-9ACE-46D8-A6CB-B5891BAFCF4E}" srcOrd="0" destOrd="1" presId="urn:microsoft.com/office/officeart/2005/8/layout/lProcess3"/>
    <dgm:cxn modelId="{D1AB1482-C062-4F28-8DE8-CACCE15ED8D0}" type="presParOf" srcId="{56A18BD1-68B4-48EF-8439-25FD623DC622}" destId="{2E45531B-53E1-4CD1-908C-57A7E06AE14F}" srcOrd="0" destOrd="0" presId="urn:microsoft.com/office/officeart/2005/8/layout/lProcess3"/>
    <dgm:cxn modelId="{377C5710-4632-4F19-8D04-F6DB9C25AB09}" type="presParOf" srcId="{2E45531B-53E1-4CD1-908C-57A7E06AE14F}" destId="{42FA70A3-C831-4379-9533-EC75E516361C}" srcOrd="0" destOrd="0" presId="urn:microsoft.com/office/officeart/2005/8/layout/lProcess3"/>
    <dgm:cxn modelId="{D87190E2-15A2-4A68-9B93-15D3371207C3}" type="presParOf" srcId="{2E45531B-53E1-4CD1-908C-57A7E06AE14F}" destId="{043117D1-63F6-4811-8D6E-2871981C0A9A}" srcOrd="1" destOrd="0" presId="urn:microsoft.com/office/officeart/2005/8/layout/lProcess3"/>
    <dgm:cxn modelId="{E3531FAD-D54D-4AC4-98AF-54373EA1FD86}" type="presParOf" srcId="{2E45531B-53E1-4CD1-908C-57A7E06AE14F}" destId="{D3FA3968-1E17-48E4-92A2-61646B258802}" srcOrd="2" destOrd="0" presId="urn:microsoft.com/office/officeart/2005/8/layout/lProcess3"/>
    <dgm:cxn modelId="{CBE83E1D-1704-45E6-AFD5-B62FDB64FF69}" type="presParOf" srcId="{56A18BD1-68B4-48EF-8439-25FD623DC622}" destId="{198D9CE2-0795-4068-80A1-3DE82674501A}" srcOrd="1" destOrd="0" presId="urn:microsoft.com/office/officeart/2005/8/layout/lProcess3"/>
    <dgm:cxn modelId="{57C0E314-0C96-477D-AB87-CE05F7860F2A}" type="presParOf" srcId="{56A18BD1-68B4-48EF-8439-25FD623DC622}" destId="{2CCE2B3A-2B94-4248-B498-F75552DA7E7D}" srcOrd="2" destOrd="0" presId="urn:microsoft.com/office/officeart/2005/8/layout/lProcess3"/>
    <dgm:cxn modelId="{672C6519-C79E-4A76-A7D3-72596079B711}" type="presParOf" srcId="{2CCE2B3A-2B94-4248-B498-F75552DA7E7D}" destId="{B7E6E64B-41F7-4444-9F3B-9B4E596CD97F}" srcOrd="0" destOrd="0" presId="urn:microsoft.com/office/officeart/2005/8/layout/lProcess3"/>
    <dgm:cxn modelId="{6BA58956-32EF-4B22-B8EC-780696DB0DE5}" type="presParOf" srcId="{2CCE2B3A-2B94-4248-B498-F75552DA7E7D}" destId="{6EAB0AA8-B721-4CCA-A374-FABAD1BC0201}" srcOrd="1" destOrd="0" presId="urn:microsoft.com/office/officeart/2005/8/layout/lProcess3"/>
    <dgm:cxn modelId="{200B7DF8-C057-43F5-A96E-0B63FE09DC5E}" type="presParOf" srcId="{2CCE2B3A-2B94-4248-B498-F75552DA7E7D}" destId="{434EA215-790B-4BD4-BD58-488A0605F30F}" srcOrd="2" destOrd="0" presId="urn:microsoft.com/office/officeart/2005/8/layout/lProcess3"/>
    <dgm:cxn modelId="{7352BA20-7362-45F2-A383-62C1021C7BD2}" type="presParOf" srcId="{2CCE2B3A-2B94-4248-B498-F75552DA7E7D}" destId="{A5329834-0694-4A10-B059-82CBBB4131EC}" srcOrd="3" destOrd="0" presId="urn:microsoft.com/office/officeart/2005/8/layout/lProcess3"/>
    <dgm:cxn modelId="{11AB354F-2AF7-4BB9-8B87-7CF9C080FA54}" type="presParOf" srcId="{2CCE2B3A-2B94-4248-B498-F75552DA7E7D}" destId="{952E7CA4-5D0D-4471-89CD-3ED8E0CF51CF}" srcOrd="4" destOrd="0" presId="urn:microsoft.com/office/officeart/2005/8/layout/lProcess3"/>
    <dgm:cxn modelId="{4D3824E6-54D2-4813-BD44-F85B3F4C4DC2}" type="presParOf" srcId="{2CCE2B3A-2B94-4248-B498-F75552DA7E7D}" destId="{49AF63E3-DED8-422B-B8F1-F898F98EE4D1}" srcOrd="5" destOrd="0" presId="urn:microsoft.com/office/officeart/2005/8/layout/lProcess3"/>
    <dgm:cxn modelId="{FC07065E-98F4-43CE-8926-8764370EF15E}" type="presParOf" srcId="{2CCE2B3A-2B94-4248-B498-F75552DA7E7D}" destId="{0909CF7B-D69A-4DEB-8500-92F8EAAF5682}" srcOrd="6" destOrd="0" presId="urn:microsoft.com/office/officeart/2005/8/layout/lProcess3"/>
    <dgm:cxn modelId="{BB0ECEF6-2A8D-4118-BFEC-7E25136BC8D1}" type="presParOf" srcId="{2CCE2B3A-2B94-4248-B498-F75552DA7E7D}" destId="{F43F7F8D-F510-4C3C-9E00-D82EC8566FD9}" srcOrd="7" destOrd="0" presId="urn:microsoft.com/office/officeart/2005/8/layout/lProcess3"/>
    <dgm:cxn modelId="{7716B4A1-4616-47CA-8290-DA9A9D8F656F}" type="presParOf" srcId="{2CCE2B3A-2B94-4248-B498-F75552DA7E7D}" destId="{DF14A9E0-C730-45C1-94AB-F8075C47578F}" srcOrd="8" destOrd="0" presId="urn:microsoft.com/office/officeart/2005/8/layout/lProcess3"/>
    <dgm:cxn modelId="{6AA2EEF4-05CF-40BE-A232-7C6C868EBD92}" type="presParOf" srcId="{56A18BD1-68B4-48EF-8439-25FD623DC622}" destId="{0F4F15C5-6FC1-41A2-B6B0-15C60C177E75}" srcOrd="3" destOrd="0" presId="urn:microsoft.com/office/officeart/2005/8/layout/lProcess3"/>
    <dgm:cxn modelId="{62154045-4D2A-4B46-98E2-3DE0031FFE95}" type="presParOf" srcId="{56A18BD1-68B4-48EF-8439-25FD623DC622}" destId="{F362EC1C-7B5C-4933-B7D5-6B556B34F3CC}" srcOrd="4" destOrd="0" presId="urn:microsoft.com/office/officeart/2005/8/layout/lProcess3"/>
    <dgm:cxn modelId="{C26ACC47-E03A-4159-B692-9B687566AF23}" type="presParOf" srcId="{F362EC1C-7B5C-4933-B7D5-6B556B34F3CC}" destId="{A323C60D-3B01-4F6C-B8D2-7F7F24C65997}" srcOrd="0" destOrd="0" presId="urn:microsoft.com/office/officeart/2005/8/layout/lProcess3"/>
    <dgm:cxn modelId="{FBCB86D1-B7BD-4787-B94A-A3CB676F0E50}" type="presParOf" srcId="{F362EC1C-7B5C-4933-B7D5-6B556B34F3CC}" destId="{F5193E99-E5F2-41BE-907F-F4E5819AE100}" srcOrd="1" destOrd="0" presId="urn:microsoft.com/office/officeart/2005/8/layout/lProcess3"/>
    <dgm:cxn modelId="{096157F5-0853-4668-9E42-A34FF035DBA0}" type="presParOf" srcId="{F362EC1C-7B5C-4933-B7D5-6B556B34F3CC}" destId="{B434CD88-6E64-47F9-B487-54BC545C4774}" srcOrd="2" destOrd="0" presId="urn:microsoft.com/office/officeart/2005/8/layout/lProcess3"/>
    <dgm:cxn modelId="{3790CBCD-8F42-45A2-A131-3DA3383482E3}" type="presParOf" srcId="{F362EC1C-7B5C-4933-B7D5-6B556B34F3CC}" destId="{2CAF6225-D92F-4C51-B7B2-A01F6788C0D7}" srcOrd="3" destOrd="0" presId="urn:microsoft.com/office/officeart/2005/8/layout/lProcess3"/>
    <dgm:cxn modelId="{6FB0A160-6B36-4390-BE8E-332FF9058688}" type="presParOf" srcId="{F362EC1C-7B5C-4933-B7D5-6B556B34F3CC}" destId="{D3EF92C7-FAD7-4BCE-8C54-C9F0BEDA3679}" srcOrd="4" destOrd="0" presId="urn:microsoft.com/office/officeart/2005/8/layout/lProcess3"/>
    <dgm:cxn modelId="{0B72D50B-294A-4CFD-9C99-85617E92C818}" type="presParOf" srcId="{F362EC1C-7B5C-4933-B7D5-6B556B34F3CC}" destId="{ECFEC058-09D3-4DEF-93AD-4983F4BB142F}" srcOrd="5" destOrd="0" presId="urn:microsoft.com/office/officeart/2005/8/layout/lProcess3"/>
    <dgm:cxn modelId="{24AD6D66-CDEA-4A7B-AD8B-F7EA2147F1D1}" type="presParOf" srcId="{F362EC1C-7B5C-4933-B7D5-6B556B34F3CC}" destId="{DCDD2624-1BAB-4E79-A648-818294019368}" srcOrd="6" destOrd="0" presId="urn:microsoft.com/office/officeart/2005/8/layout/lProcess3"/>
    <dgm:cxn modelId="{36FBD409-5E4D-4445-B5B2-3877726F9AD0}" type="presParOf" srcId="{F362EC1C-7B5C-4933-B7D5-6B556B34F3CC}" destId="{E6507A23-C5C2-4C69-8016-8FD1F936A84C}" srcOrd="7" destOrd="0" presId="urn:microsoft.com/office/officeart/2005/8/layout/lProcess3"/>
    <dgm:cxn modelId="{FEA8DC13-7F76-49D7-BDD1-F00823F54D51}" type="presParOf" srcId="{F362EC1C-7B5C-4933-B7D5-6B556B34F3CC}" destId="{85A3FBAB-F9C0-4E09-8E28-4A18F26B4C60}" srcOrd="8" destOrd="0" presId="urn:microsoft.com/office/officeart/2005/8/layout/lProcess3"/>
    <dgm:cxn modelId="{69852BB1-71AE-49C2-B2FB-D36BBA46AC54}" type="presParOf" srcId="{F362EC1C-7B5C-4933-B7D5-6B556B34F3CC}" destId="{F66137B9-6389-486F-9482-5585BB77CE62}" srcOrd="9" destOrd="0" presId="urn:microsoft.com/office/officeart/2005/8/layout/lProcess3"/>
    <dgm:cxn modelId="{4D79BBCB-8565-4F8E-B441-EEFBE55B9659}" type="presParOf" srcId="{F362EC1C-7B5C-4933-B7D5-6B556B34F3CC}" destId="{88658733-B427-41E0-BDDA-32C44A1C38C8}" srcOrd="10" destOrd="0" presId="urn:microsoft.com/office/officeart/2005/8/layout/lProcess3"/>
    <dgm:cxn modelId="{E34DD803-8BF9-4079-AD6B-D04A78E38247}" type="presParOf" srcId="{56A18BD1-68B4-48EF-8439-25FD623DC622}" destId="{136053B4-5BC3-4F3B-ACDD-3852B7D60C50}" srcOrd="5" destOrd="0" presId="urn:microsoft.com/office/officeart/2005/8/layout/lProcess3"/>
    <dgm:cxn modelId="{7E996D96-3CD0-428A-839C-0715E9A3012B}" type="presParOf" srcId="{56A18BD1-68B4-48EF-8439-25FD623DC622}" destId="{FCF4A1E5-6683-4E60-8F40-2C29831DF570}" srcOrd="6" destOrd="0" presId="urn:microsoft.com/office/officeart/2005/8/layout/lProcess3"/>
    <dgm:cxn modelId="{DC698D75-B128-480F-98FB-28EEE0DFA586}" type="presParOf" srcId="{FCF4A1E5-6683-4E60-8F40-2C29831DF570}" destId="{5F0FEF66-556A-4417-8149-BCD0D21B53B0}" srcOrd="0" destOrd="0" presId="urn:microsoft.com/office/officeart/2005/8/layout/lProcess3"/>
    <dgm:cxn modelId="{B70992BD-DBFC-4673-ADC4-AD7CFD3035CF}" type="presParOf" srcId="{FCF4A1E5-6683-4E60-8F40-2C29831DF570}" destId="{448B6482-09DC-4448-9EE5-9150675C33DA}" srcOrd="1" destOrd="0" presId="urn:microsoft.com/office/officeart/2005/8/layout/lProcess3"/>
    <dgm:cxn modelId="{8F58CB77-3E82-4615-AE17-86ED6CA5F412}" type="presParOf" srcId="{FCF4A1E5-6683-4E60-8F40-2C29831DF570}" destId="{225F571B-E70B-486C-9EB5-4BEB797F5699}" srcOrd="2" destOrd="0" presId="urn:microsoft.com/office/officeart/2005/8/layout/lProcess3"/>
    <dgm:cxn modelId="{ED419254-CE45-4960-AE4E-00DF1DF1DB70}" type="presParOf" srcId="{FCF4A1E5-6683-4E60-8F40-2C29831DF570}" destId="{5C46AC80-A519-41B9-AF40-535DA81DF0AD}" srcOrd="3" destOrd="0" presId="urn:microsoft.com/office/officeart/2005/8/layout/lProcess3"/>
    <dgm:cxn modelId="{48CD03C0-9154-4011-B1E9-0757DC82B055}" type="presParOf" srcId="{FCF4A1E5-6683-4E60-8F40-2C29831DF570}" destId="{30C9251C-9ACE-46D8-A6CB-B5891BAFCF4E}" srcOrd="4" destOrd="0" presId="urn:microsoft.com/office/officeart/2005/8/layout/lProcess3"/>
    <dgm:cxn modelId="{83F91BD5-7F9A-4FF7-A604-B008E847AF31}" type="presParOf" srcId="{FCF4A1E5-6683-4E60-8F40-2C29831DF570}" destId="{D4364D5E-731F-40C1-9A6D-70E475601789}" srcOrd="5" destOrd="0" presId="urn:microsoft.com/office/officeart/2005/8/layout/lProcess3"/>
    <dgm:cxn modelId="{20960CC5-F87D-49C2-AE64-95E8D4F70AA2}" type="presParOf" srcId="{FCF4A1E5-6683-4E60-8F40-2C29831DF570}" destId="{A29B1821-D433-4A06-97C3-5EC9701A4765}" srcOrd="6" destOrd="0" presId="urn:microsoft.com/office/officeart/2005/8/layout/lProcess3"/>
    <dgm:cxn modelId="{636B833B-39C4-482A-A8F0-CE5B4061C02B}" type="presParOf" srcId="{FCF4A1E5-6683-4E60-8F40-2C29831DF570}" destId="{8E63E928-8E43-447C-A4AD-A319D993E594}" srcOrd="7" destOrd="0" presId="urn:microsoft.com/office/officeart/2005/8/layout/lProcess3"/>
    <dgm:cxn modelId="{043BDE2F-7377-4A8D-89D6-31820A134A15}" type="presParOf" srcId="{FCF4A1E5-6683-4E60-8F40-2C29831DF570}" destId="{18DB4ECD-67E2-40F7-9273-408D9EC03637}" srcOrd="8" destOrd="0" presId="urn:microsoft.com/office/officeart/2005/8/layout/lProcess3"/>
    <dgm:cxn modelId="{52097E9D-AC4E-43D1-A815-5756DA3292A9}" type="presParOf" srcId="{FCF4A1E5-6683-4E60-8F40-2C29831DF570}" destId="{34470915-F9C5-45BC-9BD8-61530D7C9E53}" srcOrd="9" destOrd="0" presId="urn:microsoft.com/office/officeart/2005/8/layout/lProcess3"/>
    <dgm:cxn modelId="{9CAA8D9E-3F8E-4A65-AB7E-FABB4352D1E5}" type="presParOf" srcId="{FCF4A1E5-6683-4E60-8F40-2C29831DF570}" destId="{5C25A4AE-7FC5-453E-97A2-386484EB6359}" srcOrd="10" destOrd="0" presId="urn:microsoft.com/office/officeart/2005/8/layout/lProcess3"/>
    <dgm:cxn modelId="{B0F7E66C-6276-4519-A01F-1813F1A2EC6C}" type="presParOf" srcId="{FCF4A1E5-6683-4E60-8F40-2C29831DF570}" destId="{8FA3D97C-813B-45A3-A64D-4299A64A0106}" srcOrd="11" destOrd="0" presId="urn:microsoft.com/office/officeart/2005/8/layout/lProcess3"/>
    <dgm:cxn modelId="{DB0B8337-08D4-424D-A129-C387B8C6BA65}" type="presParOf" srcId="{FCF4A1E5-6683-4E60-8F40-2C29831DF570}" destId="{DA7C7F53-D58E-40AB-99F5-2500FD9482C0}" srcOrd="12" destOrd="0" presId="urn:microsoft.com/office/officeart/2005/8/layout/l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FA70A3-C831-4379-9533-EC75E516361C}">
      <dsp:nvSpPr>
        <dsp:cNvPr id="0" name=""/>
        <dsp:cNvSpPr/>
      </dsp:nvSpPr>
      <dsp:spPr>
        <a:xfrm>
          <a:off x="2070" y="106601"/>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Process-ansvarig</a:t>
          </a:r>
        </a:p>
      </dsp:txBody>
      <dsp:txXfrm>
        <a:off x="325981" y="106601"/>
        <a:ext cx="971733" cy="647821"/>
      </dsp:txXfrm>
    </dsp:sp>
    <dsp:sp modelId="{D3FA3968-1E17-48E4-92A2-61646B258802}">
      <dsp:nvSpPr>
        <dsp:cNvPr id="0" name=""/>
        <dsp:cNvSpPr/>
      </dsp:nvSpPr>
      <dsp:spPr>
        <a:xfrm>
          <a:off x="1411083" y="161666"/>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b="1" kern="1200"/>
            <a:t>Ladda Hypergene med uppstartsvärden</a:t>
          </a:r>
        </a:p>
        <a:p>
          <a:pPr marL="0" lvl="0" indent="0" algn="ctr" defTabSz="355600">
            <a:lnSpc>
              <a:spcPct val="90000"/>
            </a:lnSpc>
            <a:spcBef>
              <a:spcPct val="0"/>
            </a:spcBef>
            <a:spcAft>
              <a:spcPct val="35000"/>
            </a:spcAft>
            <a:buNone/>
          </a:pPr>
          <a:r>
            <a:rPr lang="sv-SE" sz="800" b="1" kern="1200"/>
            <a:t>(sep/mars) </a:t>
          </a:r>
        </a:p>
      </dsp:txBody>
      <dsp:txXfrm>
        <a:off x="1679929" y="161666"/>
        <a:ext cx="806538" cy="537692"/>
      </dsp:txXfrm>
    </dsp:sp>
    <dsp:sp modelId="{B7E6E64B-41F7-4444-9F3B-9B4E596CD97F}">
      <dsp:nvSpPr>
        <dsp:cNvPr id="0" name=""/>
        <dsp:cNvSpPr/>
      </dsp:nvSpPr>
      <dsp:spPr>
        <a:xfrm>
          <a:off x="2070" y="845118"/>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Ekonom	</a:t>
          </a:r>
        </a:p>
      </dsp:txBody>
      <dsp:txXfrm>
        <a:off x="325981" y="845118"/>
        <a:ext cx="971733" cy="647821"/>
      </dsp:txXfrm>
    </dsp:sp>
    <dsp:sp modelId="{434EA215-790B-4BD4-BD58-488A0605F30F}">
      <dsp:nvSpPr>
        <dsp:cNvPr id="0" name=""/>
        <dsp:cNvSpPr/>
      </dsp:nvSpPr>
      <dsp:spPr>
        <a:xfrm>
          <a:off x="1411083" y="900183"/>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79929" y="900183"/>
        <a:ext cx="806538" cy="537692"/>
      </dsp:txXfrm>
    </dsp:sp>
    <dsp:sp modelId="{952E7CA4-5D0D-4471-89CD-3ED8E0CF51CF}">
      <dsp:nvSpPr>
        <dsp:cNvPr id="0" name=""/>
        <dsp:cNvSpPr/>
      </dsp:nvSpPr>
      <dsp:spPr>
        <a:xfrm>
          <a:off x="2567120" y="900183"/>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Indata från verksamhet</a:t>
          </a:r>
        </a:p>
        <a:p>
          <a:pPr marL="0" lvl="0" indent="0" algn="ctr" defTabSz="355600">
            <a:lnSpc>
              <a:spcPct val="90000"/>
            </a:lnSpc>
            <a:spcBef>
              <a:spcPct val="0"/>
            </a:spcBef>
            <a:spcAft>
              <a:spcPct val="35000"/>
            </a:spcAft>
            <a:buNone/>
          </a:pPr>
          <a:r>
            <a:rPr lang="sv-SE" sz="800" kern="1200"/>
            <a:t>(sep-okt/mar-apr)</a:t>
          </a:r>
        </a:p>
      </dsp:txBody>
      <dsp:txXfrm>
        <a:off x="2835966" y="900183"/>
        <a:ext cx="806538" cy="537692"/>
      </dsp:txXfrm>
    </dsp:sp>
    <dsp:sp modelId="{0909CF7B-D69A-4DEB-8500-92F8EAAF5682}">
      <dsp:nvSpPr>
        <dsp:cNvPr id="0" name=""/>
        <dsp:cNvSpPr/>
      </dsp:nvSpPr>
      <dsp:spPr>
        <a:xfrm>
          <a:off x="3723158" y="900183"/>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ev. ändringar </a:t>
          </a:r>
        </a:p>
      </dsp:txBody>
      <dsp:txXfrm>
        <a:off x="3992004" y="900183"/>
        <a:ext cx="806538" cy="537692"/>
      </dsp:txXfrm>
    </dsp:sp>
    <dsp:sp modelId="{DF14A9E0-C730-45C1-94AB-F8075C47578F}">
      <dsp:nvSpPr>
        <dsp:cNvPr id="0" name=""/>
        <dsp:cNvSpPr/>
      </dsp:nvSpPr>
      <dsp:spPr>
        <a:xfrm>
          <a:off x="4879196" y="900183"/>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Godkännande</a:t>
          </a:r>
        </a:p>
        <a:p>
          <a:pPr marL="0" lvl="0" indent="0" algn="ctr" defTabSz="355600">
            <a:lnSpc>
              <a:spcPct val="90000"/>
            </a:lnSpc>
            <a:spcBef>
              <a:spcPct val="0"/>
            </a:spcBef>
            <a:spcAft>
              <a:spcPct val="35000"/>
            </a:spcAft>
            <a:buNone/>
          </a:pPr>
          <a:r>
            <a:rPr lang="sv-SE" sz="800" kern="1200"/>
            <a:t>(okt/apr)</a:t>
          </a:r>
        </a:p>
      </dsp:txBody>
      <dsp:txXfrm>
        <a:off x="5148042" y="900183"/>
        <a:ext cx="806538" cy="537692"/>
      </dsp:txXfrm>
    </dsp:sp>
    <dsp:sp modelId="{A323C60D-3B01-4F6C-B8D2-7F7F24C65997}">
      <dsp:nvSpPr>
        <dsp:cNvPr id="0" name=""/>
        <dsp:cNvSpPr/>
      </dsp:nvSpPr>
      <dsp:spPr>
        <a:xfrm>
          <a:off x="2070" y="1583635"/>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Avdelnings- chef</a:t>
          </a:r>
        </a:p>
      </dsp:txBody>
      <dsp:txXfrm>
        <a:off x="325981" y="1583635"/>
        <a:ext cx="971733" cy="647821"/>
      </dsp:txXfrm>
    </dsp:sp>
    <dsp:sp modelId="{B434CD88-6E64-47F9-B487-54BC545C4774}">
      <dsp:nvSpPr>
        <dsp:cNvPr id="0" name=""/>
        <dsp:cNvSpPr/>
      </dsp:nvSpPr>
      <dsp:spPr>
        <a:xfrm>
          <a:off x="1411083" y="1638699"/>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79929" y="1638699"/>
        <a:ext cx="806538" cy="537692"/>
      </dsp:txXfrm>
    </dsp:sp>
    <dsp:sp modelId="{D3EF92C7-FAD7-4BCE-8C54-C9F0BEDA3679}">
      <dsp:nvSpPr>
        <dsp:cNvPr id="0" name=""/>
        <dsp:cNvSpPr/>
      </dsp:nvSpPr>
      <dsp:spPr>
        <a:xfrm>
          <a:off x="2567120" y="1638699"/>
          <a:ext cx="1344230" cy="537692"/>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835966" y="1638699"/>
        <a:ext cx="806538" cy="537692"/>
      </dsp:txXfrm>
    </dsp:sp>
    <dsp:sp modelId="{DCDD2624-1BAB-4E79-A648-818294019368}">
      <dsp:nvSpPr>
        <dsp:cNvPr id="0" name=""/>
        <dsp:cNvSpPr/>
      </dsp:nvSpPr>
      <dsp:spPr>
        <a:xfrm>
          <a:off x="3723158" y="1638699"/>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992004" y="1638699"/>
        <a:ext cx="806538" cy="537692"/>
      </dsp:txXfrm>
    </dsp:sp>
    <dsp:sp modelId="{85A3FBAB-F9C0-4E09-8E28-4A18F26B4C60}">
      <dsp:nvSpPr>
        <dsp:cNvPr id="0" name=""/>
        <dsp:cNvSpPr/>
      </dsp:nvSpPr>
      <dsp:spPr>
        <a:xfrm>
          <a:off x="4879196" y="1638699"/>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a:t>
          </a:r>
        </a:p>
      </dsp:txBody>
      <dsp:txXfrm>
        <a:off x="5148042" y="1638699"/>
        <a:ext cx="806538" cy="537692"/>
      </dsp:txXfrm>
    </dsp:sp>
    <dsp:sp modelId="{88658733-B427-41E0-BDDA-32C44A1C38C8}">
      <dsp:nvSpPr>
        <dsp:cNvPr id="0" name=""/>
        <dsp:cNvSpPr/>
      </dsp:nvSpPr>
      <dsp:spPr>
        <a:xfrm>
          <a:off x="6035234" y="1638699"/>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upprättad budget</a:t>
          </a:r>
        </a:p>
        <a:p>
          <a:pPr marL="0" lvl="0" indent="0" algn="ctr" defTabSz="355600">
            <a:lnSpc>
              <a:spcPct val="90000"/>
            </a:lnSpc>
            <a:spcBef>
              <a:spcPct val="0"/>
            </a:spcBef>
            <a:spcAft>
              <a:spcPct val="35000"/>
            </a:spcAft>
            <a:buNone/>
          </a:pPr>
          <a:r>
            <a:rPr lang="sv-SE" sz="800" kern="1200"/>
            <a:t>(okt/apr)</a:t>
          </a:r>
        </a:p>
      </dsp:txBody>
      <dsp:txXfrm>
        <a:off x="6304080" y="1638699"/>
        <a:ext cx="806538" cy="537692"/>
      </dsp:txXfrm>
    </dsp:sp>
    <dsp:sp modelId="{5F0FEF66-556A-4417-8149-BCD0D21B53B0}">
      <dsp:nvSpPr>
        <dsp:cNvPr id="0" name=""/>
        <dsp:cNvSpPr/>
      </dsp:nvSpPr>
      <dsp:spPr>
        <a:xfrm>
          <a:off x="2070" y="2322151"/>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Övergripande chef</a:t>
          </a:r>
        </a:p>
      </dsp:txBody>
      <dsp:txXfrm>
        <a:off x="325981" y="2322151"/>
        <a:ext cx="971733" cy="647821"/>
      </dsp:txXfrm>
    </dsp:sp>
    <dsp:sp modelId="{225F571B-E70B-486C-9EB5-4BEB797F5699}">
      <dsp:nvSpPr>
        <dsp:cNvPr id="0" name=""/>
        <dsp:cNvSpPr/>
      </dsp:nvSpPr>
      <dsp:spPr>
        <a:xfrm>
          <a:off x="1402473" y="2377216"/>
          <a:ext cx="1344230" cy="537692"/>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71319" y="2377216"/>
        <a:ext cx="806538" cy="537692"/>
      </dsp:txXfrm>
    </dsp:sp>
    <dsp:sp modelId="{30C9251C-9ACE-46D8-A6CB-B5891BAFCF4E}">
      <dsp:nvSpPr>
        <dsp:cNvPr id="0" name=""/>
        <dsp:cNvSpPr/>
      </dsp:nvSpPr>
      <dsp:spPr>
        <a:xfrm>
          <a:off x="2567120" y="2377216"/>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t" anchorCtr="0">
          <a:noAutofit/>
        </a:bodyPr>
        <a:lstStyle/>
        <a:p>
          <a:pPr marL="0" lvl="0" indent="0" algn="l" defTabSz="355600">
            <a:lnSpc>
              <a:spcPct val="90000"/>
            </a:lnSpc>
            <a:spcBef>
              <a:spcPct val="0"/>
            </a:spcBef>
            <a:spcAft>
              <a:spcPct val="35000"/>
            </a:spcAft>
            <a:buNone/>
          </a:pPr>
          <a:endParaRPr lang="sv-SE" sz="800" kern="1200"/>
        </a:p>
        <a:p>
          <a:pPr marL="57150" lvl="1" indent="-57150" algn="l" defTabSz="266700">
            <a:lnSpc>
              <a:spcPct val="90000"/>
            </a:lnSpc>
            <a:spcBef>
              <a:spcPct val="0"/>
            </a:spcBef>
            <a:spcAft>
              <a:spcPct val="15000"/>
            </a:spcAft>
            <a:buChar char="•"/>
          </a:pPr>
          <a:endParaRPr lang="sv-SE" sz="600" kern="1200"/>
        </a:p>
      </dsp:txBody>
      <dsp:txXfrm>
        <a:off x="2835966" y="2377216"/>
        <a:ext cx="806538" cy="537692"/>
      </dsp:txXfrm>
    </dsp:sp>
    <dsp:sp modelId="{A29B1821-D433-4A06-97C3-5EC9701A4765}">
      <dsp:nvSpPr>
        <dsp:cNvPr id="0" name=""/>
        <dsp:cNvSpPr/>
      </dsp:nvSpPr>
      <dsp:spPr>
        <a:xfrm>
          <a:off x="3723158" y="2377216"/>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992004" y="2377216"/>
        <a:ext cx="806538" cy="537692"/>
      </dsp:txXfrm>
    </dsp:sp>
    <dsp:sp modelId="{18DB4ECD-67E2-40F7-9273-408D9EC03637}">
      <dsp:nvSpPr>
        <dsp:cNvPr id="0" name=""/>
        <dsp:cNvSpPr/>
      </dsp:nvSpPr>
      <dsp:spPr>
        <a:xfrm>
          <a:off x="4879196" y="2377216"/>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148042" y="2377216"/>
        <a:ext cx="806538" cy="537692"/>
      </dsp:txXfrm>
    </dsp:sp>
    <dsp:sp modelId="{5C25A4AE-7FC5-453E-97A2-386484EB6359}">
      <dsp:nvSpPr>
        <dsp:cNvPr id="0" name=""/>
        <dsp:cNvSpPr/>
      </dsp:nvSpPr>
      <dsp:spPr>
        <a:xfrm>
          <a:off x="6035234" y="2377216"/>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a:t>
          </a:r>
        </a:p>
      </dsp:txBody>
      <dsp:txXfrm>
        <a:off x="6304080" y="2377216"/>
        <a:ext cx="806538" cy="537692"/>
      </dsp:txXfrm>
    </dsp:sp>
    <dsp:sp modelId="{DA7C7F53-D58E-40AB-99F5-2500FD9482C0}">
      <dsp:nvSpPr>
        <dsp:cNvPr id="0" name=""/>
        <dsp:cNvSpPr/>
      </dsp:nvSpPr>
      <dsp:spPr>
        <a:xfrm>
          <a:off x="7191272" y="2377216"/>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övergripande nivå</a:t>
          </a:r>
        </a:p>
        <a:p>
          <a:pPr marL="0" lvl="0" indent="0" algn="ctr" defTabSz="355600">
            <a:lnSpc>
              <a:spcPct val="90000"/>
            </a:lnSpc>
            <a:spcBef>
              <a:spcPct val="0"/>
            </a:spcBef>
            <a:spcAft>
              <a:spcPct val="35000"/>
            </a:spcAft>
            <a:buNone/>
          </a:pPr>
          <a:r>
            <a:rPr lang="sv-SE" sz="800" kern="1200"/>
            <a:t>(okt-nov/apr-maj)</a:t>
          </a:r>
        </a:p>
      </dsp:txBody>
      <dsp:txXfrm>
        <a:off x="7460118" y="2377216"/>
        <a:ext cx="806538" cy="537692"/>
      </dsp:txXfrm>
    </dsp:sp>
  </dsp:spTree>
</dsp:drawing>
</file>

<file path=xl/diagrams/layout1.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13</xdr:col>
      <xdr:colOff>65315</xdr:colOff>
      <xdr:row>27</xdr:row>
      <xdr:rowOff>85727</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 y="1"/>
          <a:ext cx="7990114" cy="4494440"/>
        </a:xfrm>
        <a:prstGeom prst="rect">
          <a:avLst/>
        </a:prstGeom>
      </xdr:spPr>
    </xdr:pic>
    <xdr:clientData/>
  </xdr:twoCellAnchor>
  <xdr:twoCellAnchor editAs="oneCell">
    <xdr:from>
      <xdr:col>0</xdr:col>
      <xdr:colOff>359230</xdr:colOff>
      <xdr:row>28</xdr:row>
      <xdr:rowOff>108857</xdr:rowOff>
    </xdr:from>
    <xdr:to>
      <xdr:col>14</xdr:col>
      <xdr:colOff>130630</xdr:colOff>
      <xdr:row>57</xdr:row>
      <xdr:rowOff>45584</xdr:rowOff>
    </xdr:to>
    <xdr:pic>
      <xdr:nvPicPr>
        <xdr:cNvPr id="8" name="Bildobjekt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359230" y="4680857"/>
          <a:ext cx="8305800" cy="4672013"/>
        </a:xfrm>
        <a:prstGeom prst="rect">
          <a:avLst/>
        </a:prstGeom>
      </xdr:spPr>
    </xdr:pic>
    <xdr:clientData/>
  </xdr:twoCellAnchor>
  <xdr:twoCellAnchor editAs="oneCell">
    <xdr:from>
      <xdr:col>0</xdr:col>
      <xdr:colOff>141514</xdr:colOff>
      <xdr:row>59</xdr:row>
      <xdr:rowOff>76201</xdr:rowOff>
    </xdr:from>
    <xdr:to>
      <xdr:col>14</xdr:col>
      <xdr:colOff>424543</xdr:colOff>
      <xdr:row>89</xdr:row>
      <xdr:rowOff>137433</xdr:rowOff>
    </xdr:to>
    <xdr:pic>
      <xdr:nvPicPr>
        <xdr:cNvPr id="10" name="Bildobjekt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41514" y="9710058"/>
          <a:ext cx="8817429" cy="4959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91</xdr:row>
          <xdr:rowOff>152400</xdr:rowOff>
        </xdr:from>
        <xdr:to>
          <xdr:col>14</xdr:col>
          <xdr:colOff>485775</xdr:colOff>
          <xdr:row>122</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276226</xdr:colOff>
      <xdr:row>2</xdr:row>
      <xdr:rowOff>0</xdr:rowOff>
    </xdr:from>
    <xdr:to>
      <xdr:col>14</xdr:col>
      <xdr:colOff>514349</xdr:colOff>
      <xdr:row>19</xdr:row>
      <xdr:rowOff>133350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30480</xdr:colOff>
      <xdr:row>22</xdr:row>
      <xdr:rowOff>0</xdr:rowOff>
    </xdr:from>
    <xdr:to>
      <xdr:col>4</xdr:col>
      <xdr:colOff>533400</xdr:colOff>
      <xdr:row>27</xdr:row>
      <xdr:rowOff>160020</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1249680" y="4133850"/>
          <a:ext cx="1722120" cy="1112520"/>
          <a:chOff x="32508" y="401951"/>
          <a:chExt cx="1586066" cy="634426"/>
        </a:xfrm>
      </xdr:grpSpPr>
      <xdr:sp macro="" textlink="">
        <xdr:nvSpPr>
          <xdr:cNvPr id="4" name="V-form 3">
            <a:extLst>
              <a:ext uri="{FF2B5EF4-FFF2-40B4-BE49-F238E27FC236}">
                <a16:creationId xmlns:a16="http://schemas.microsoft.com/office/drawing/2014/main" id="{00000000-0008-0000-0200-000004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V-form 4">
            <a:extLst>
              <a:ext uri="{FF2B5EF4-FFF2-40B4-BE49-F238E27FC236}">
                <a16:creationId xmlns:a16="http://schemas.microsoft.com/office/drawing/2014/main" id="{00000000-0008-0000-0200-000005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106680</xdr:colOff>
      <xdr:row>22</xdr:row>
      <xdr:rowOff>7620</xdr:rowOff>
    </xdr:from>
    <xdr:to>
      <xdr:col>7</xdr:col>
      <xdr:colOff>320040</xdr:colOff>
      <xdr:row>28</xdr:row>
      <xdr:rowOff>152402</xdr:rowOff>
    </xdr:to>
    <xdr:grpSp>
      <xdr:nvGrpSpPr>
        <xdr:cNvPr id="6" name="Grupp 5">
          <a:extLst>
            <a:ext uri="{FF2B5EF4-FFF2-40B4-BE49-F238E27FC236}">
              <a16:creationId xmlns:a16="http://schemas.microsoft.com/office/drawing/2014/main" id="{00000000-0008-0000-0200-000006000000}"/>
            </a:ext>
          </a:extLst>
        </xdr:cNvPr>
        <xdr:cNvGrpSpPr/>
      </xdr:nvGrpSpPr>
      <xdr:grpSpPr>
        <a:xfrm>
          <a:off x="2545080" y="4141470"/>
          <a:ext cx="2042160" cy="1192532"/>
          <a:chOff x="1381906" y="318718"/>
          <a:chExt cx="1316435" cy="608735"/>
        </a:xfrm>
      </xdr:grpSpPr>
      <xdr:sp macro="" textlink="">
        <xdr:nvSpPr>
          <xdr:cNvPr id="7" name="V-form 6">
            <a:extLst>
              <a:ext uri="{FF2B5EF4-FFF2-40B4-BE49-F238E27FC236}">
                <a16:creationId xmlns:a16="http://schemas.microsoft.com/office/drawing/2014/main" id="{00000000-0008-0000-0200-000007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8" name="V-form 4">
            <a:extLst>
              <a:ext uri="{FF2B5EF4-FFF2-40B4-BE49-F238E27FC236}">
                <a16:creationId xmlns:a16="http://schemas.microsoft.com/office/drawing/2014/main" id="{00000000-0008-0000-0200-000008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1" kern="1200"/>
              <a:t>Primula- </a:t>
            </a:r>
            <a:r>
              <a:rPr lang="sv-SE" sz="800" b="0" kern="1200"/>
              <a:t>personaldata,</a:t>
            </a:r>
            <a:r>
              <a:rPr lang="sv-SE" sz="800" b="0" kern="1200" baseline="0"/>
              <a:t> </a:t>
            </a:r>
            <a:r>
              <a:rPr lang="sv-SE" sz="800" b="1" kern="1200" baseline="0"/>
              <a:t>Agresso- </a:t>
            </a:r>
            <a:r>
              <a:rPr lang="sv-SE" sz="800" b="0" kern="1200" baseline="0"/>
              <a:t>avskrivn befintliga investetringar</a:t>
            </a:r>
          </a:p>
          <a:p>
            <a:pPr lvl="0" algn="ctr" defTabSz="355600">
              <a:lnSpc>
                <a:spcPct val="90000"/>
              </a:lnSpc>
              <a:spcBef>
                <a:spcPct val="0"/>
              </a:spcBef>
              <a:spcAft>
                <a:spcPct val="35000"/>
              </a:spcAft>
            </a:pPr>
            <a:r>
              <a:rPr lang="sv-SE" sz="800" b="0" kern="1200" baseline="0"/>
              <a:t>samt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6</xdr:col>
      <xdr:colOff>548640</xdr:colOff>
      <xdr:row>22</xdr:row>
      <xdr:rowOff>22861</xdr:rowOff>
    </xdr:from>
    <xdr:to>
      <xdr:col>10</xdr:col>
      <xdr:colOff>121920</xdr:colOff>
      <xdr:row>27</xdr:row>
      <xdr:rowOff>175260</xdr:rowOff>
    </xdr:to>
    <xdr:grpSp>
      <xdr:nvGrpSpPr>
        <xdr:cNvPr id="9" name="Grupp 8">
          <a:extLst>
            <a:ext uri="{FF2B5EF4-FFF2-40B4-BE49-F238E27FC236}">
              <a16:creationId xmlns:a16="http://schemas.microsoft.com/office/drawing/2014/main" id="{00000000-0008-0000-0200-000009000000}"/>
            </a:ext>
          </a:extLst>
        </xdr:cNvPr>
        <xdr:cNvGrpSpPr/>
      </xdr:nvGrpSpPr>
      <xdr:grpSpPr>
        <a:xfrm>
          <a:off x="4206240" y="4156711"/>
          <a:ext cx="2011680" cy="1104899"/>
          <a:chOff x="1428551" y="322619"/>
          <a:chExt cx="1316435" cy="546076"/>
        </a:xfrm>
      </xdr:grpSpPr>
      <xdr:sp macro="" textlink="">
        <xdr:nvSpPr>
          <xdr:cNvPr id="10" name="V-form 9">
            <a:extLst>
              <a:ext uri="{FF2B5EF4-FFF2-40B4-BE49-F238E27FC236}">
                <a16:creationId xmlns:a16="http://schemas.microsoft.com/office/drawing/2014/main" id="{00000000-0008-0000-0200-00000A000000}"/>
              </a:ext>
            </a:extLst>
          </xdr:cNvPr>
          <xdr:cNvSpPr/>
        </xdr:nvSpPr>
        <xdr:spPr>
          <a:xfrm>
            <a:off x="1428551" y="322619"/>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1" name="V-form 4">
            <a:extLst>
              <a:ext uri="{FF2B5EF4-FFF2-40B4-BE49-F238E27FC236}">
                <a16:creationId xmlns:a16="http://schemas.microsoft.com/office/drawing/2014/main" id="{00000000-0008-0000-0200-00000B000000}"/>
              </a:ext>
            </a:extLst>
          </xdr:cNvPr>
          <xdr:cNvSpPr txBox="1"/>
        </xdr:nvSpPr>
        <xdr:spPr>
          <a:xfrm>
            <a:off x="1743666" y="342121"/>
            <a:ext cx="789861" cy="526574"/>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101/102/200 trigger</a:t>
            </a:r>
            <a:endParaRPr lang="sv-SE" sz="800" b="0" kern="1200"/>
          </a:p>
        </xdr:txBody>
      </xdr:sp>
    </xdr:grpSp>
    <xdr:clientData/>
  </xdr:twoCellAnchor>
  <xdr:twoCellAnchor>
    <xdr:from>
      <xdr:col>2</xdr:col>
      <xdr:colOff>0</xdr:colOff>
      <xdr:row>30</xdr:row>
      <xdr:rowOff>0</xdr:rowOff>
    </xdr:from>
    <xdr:to>
      <xdr:col>4</xdr:col>
      <xdr:colOff>502920</xdr:colOff>
      <xdr:row>35</xdr:row>
      <xdr:rowOff>160020</xdr:rowOff>
    </xdr:to>
    <xdr:grpSp>
      <xdr:nvGrpSpPr>
        <xdr:cNvPr id="12" name="Grupp 11">
          <a:extLst>
            <a:ext uri="{FF2B5EF4-FFF2-40B4-BE49-F238E27FC236}">
              <a16:creationId xmlns:a16="http://schemas.microsoft.com/office/drawing/2014/main" id="{00000000-0008-0000-0200-00000C000000}"/>
            </a:ext>
          </a:extLst>
        </xdr:cNvPr>
        <xdr:cNvGrpSpPr/>
      </xdr:nvGrpSpPr>
      <xdr:grpSpPr>
        <a:xfrm>
          <a:off x="1219200" y="5572125"/>
          <a:ext cx="1722120" cy="1112520"/>
          <a:chOff x="32508" y="401951"/>
          <a:chExt cx="1586066" cy="634426"/>
        </a:xfrm>
      </xdr:grpSpPr>
      <xdr:sp macro="" textlink="">
        <xdr:nvSpPr>
          <xdr:cNvPr id="13" name="V-form 12">
            <a:extLst>
              <a:ext uri="{FF2B5EF4-FFF2-40B4-BE49-F238E27FC236}">
                <a16:creationId xmlns:a16="http://schemas.microsoft.com/office/drawing/2014/main" id="{00000000-0008-0000-0200-00000D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4" name="V-form 4">
            <a:extLst>
              <a:ext uri="{FF2B5EF4-FFF2-40B4-BE49-F238E27FC236}">
                <a16:creationId xmlns:a16="http://schemas.microsoft.com/office/drawing/2014/main" id="{00000000-0008-0000-0200-00000E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121920</xdr:colOff>
      <xdr:row>30</xdr:row>
      <xdr:rowOff>0</xdr:rowOff>
    </xdr:from>
    <xdr:to>
      <xdr:col>7</xdr:col>
      <xdr:colOff>335280</xdr:colOff>
      <xdr:row>36</xdr:row>
      <xdr:rowOff>144782</xdr:rowOff>
    </xdr:to>
    <xdr:grpSp>
      <xdr:nvGrpSpPr>
        <xdr:cNvPr id="15" name="Grupp 14">
          <a:extLst>
            <a:ext uri="{FF2B5EF4-FFF2-40B4-BE49-F238E27FC236}">
              <a16:creationId xmlns:a16="http://schemas.microsoft.com/office/drawing/2014/main" id="{00000000-0008-0000-0200-00000F000000}"/>
            </a:ext>
          </a:extLst>
        </xdr:cNvPr>
        <xdr:cNvGrpSpPr/>
      </xdr:nvGrpSpPr>
      <xdr:grpSpPr>
        <a:xfrm>
          <a:off x="2560320" y="5572125"/>
          <a:ext cx="2042160" cy="1287782"/>
          <a:chOff x="1381906" y="318718"/>
          <a:chExt cx="1316435" cy="608735"/>
        </a:xfrm>
      </xdr:grpSpPr>
      <xdr:sp macro="" textlink="">
        <xdr:nvSpPr>
          <xdr:cNvPr id="16" name="V-form 15">
            <a:extLst>
              <a:ext uri="{FF2B5EF4-FFF2-40B4-BE49-F238E27FC236}">
                <a16:creationId xmlns:a16="http://schemas.microsoft.com/office/drawing/2014/main" id="{00000000-0008-0000-0200-000010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7" name="V-form 4">
            <a:extLst>
              <a:ext uri="{FF2B5EF4-FFF2-40B4-BE49-F238E27FC236}">
                <a16:creationId xmlns:a16="http://schemas.microsoft.com/office/drawing/2014/main" id="{00000000-0008-0000-0200-000011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0" kern="1200"/>
              <a:t>Beslutad budget</a:t>
            </a:r>
          </a:p>
          <a:p>
            <a:pPr lvl="0" algn="ctr" defTabSz="355600">
              <a:lnSpc>
                <a:spcPct val="90000"/>
              </a:lnSpc>
              <a:spcBef>
                <a:spcPct val="0"/>
              </a:spcBef>
              <a:spcAft>
                <a:spcPct val="35000"/>
              </a:spcAft>
            </a:pPr>
            <a:r>
              <a:rPr lang="sv-SE" sz="800" b="0" kern="1200" baseline="0"/>
              <a:t>Agresso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7</xdr:col>
      <xdr:colOff>0</xdr:colOff>
      <xdr:row>30</xdr:row>
      <xdr:rowOff>7620</xdr:rowOff>
    </xdr:from>
    <xdr:to>
      <xdr:col>10</xdr:col>
      <xdr:colOff>198120</xdr:colOff>
      <xdr:row>35</xdr:row>
      <xdr:rowOff>121920</xdr:rowOff>
    </xdr:to>
    <xdr:sp macro="" textlink="">
      <xdr:nvSpPr>
        <xdr:cNvPr id="18" name="V-form 17">
          <a:extLst>
            <a:ext uri="{FF2B5EF4-FFF2-40B4-BE49-F238E27FC236}">
              <a16:creationId xmlns:a16="http://schemas.microsoft.com/office/drawing/2014/main" id="{00000000-0008-0000-0200-000012000000}"/>
            </a:ext>
          </a:extLst>
        </xdr:cNvPr>
        <xdr:cNvSpPr/>
      </xdr:nvSpPr>
      <xdr:spPr>
        <a:xfrm>
          <a:off x="4373880" y="5814060"/>
          <a:ext cx="2072640" cy="1028700"/>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clientData/>
  </xdr:twoCellAnchor>
  <xdr:twoCellAnchor>
    <xdr:from>
      <xdr:col>7</xdr:col>
      <xdr:colOff>396240</xdr:colOff>
      <xdr:row>30</xdr:row>
      <xdr:rowOff>30480</xdr:rowOff>
    </xdr:from>
    <xdr:to>
      <xdr:col>9</xdr:col>
      <xdr:colOff>390144</xdr:colOff>
      <xdr:row>35</xdr:row>
      <xdr:rowOff>144780</xdr:rowOff>
    </xdr:to>
    <xdr:sp macro="" textlink="">
      <xdr:nvSpPr>
        <xdr:cNvPr id="19" name="V-form 4">
          <a:extLst>
            <a:ext uri="{FF2B5EF4-FFF2-40B4-BE49-F238E27FC236}">
              <a16:creationId xmlns:a16="http://schemas.microsoft.com/office/drawing/2014/main" id="{00000000-0008-0000-0200-000013000000}"/>
            </a:ext>
          </a:extLst>
        </xdr:cNvPr>
        <xdr:cNvSpPr txBox="1"/>
      </xdr:nvSpPr>
      <xdr:spPr>
        <a:xfrm>
          <a:off x="4770120" y="5836920"/>
          <a:ext cx="1243584" cy="1028700"/>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101/102/200 trigger</a:t>
          </a:r>
          <a:endParaRPr lang="sv-SE" sz="800" b="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84667</xdr:colOff>
      <xdr:row>143</xdr:row>
      <xdr:rowOff>33867</xdr:rowOff>
    </xdr:from>
    <xdr:to>
      <xdr:col>19</xdr:col>
      <xdr:colOff>130386</xdr:colOff>
      <xdr:row>147</xdr:row>
      <xdr:rowOff>101600</xdr:rowOff>
    </xdr:to>
    <xdr:sp macro="" textlink="">
      <xdr:nvSpPr>
        <xdr:cNvPr id="2" name="Höger klammerparentes 1">
          <a:extLst>
            <a:ext uri="{FF2B5EF4-FFF2-40B4-BE49-F238E27FC236}">
              <a16:creationId xmlns:a16="http://schemas.microsoft.com/office/drawing/2014/main" id="{00000000-0008-0000-0300-000002000000}"/>
            </a:ext>
          </a:extLst>
        </xdr:cNvPr>
        <xdr:cNvSpPr/>
      </xdr:nvSpPr>
      <xdr:spPr>
        <a:xfrm>
          <a:off x="12835467" y="21437600"/>
          <a:ext cx="45719" cy="5757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twoCellAnchor editAs="oneCell">
    <xdr:from>
      <xdr:col>0</xdr:col>
      <xdr:colOff>0</xdr:colOff>
      <xdr:row>192</xdr:row>
      <xdr:rowOff>123825</xdr:rowOff>
    </xdr:from>
    <xdr:to>
      <xdr:col>19</xdr:col>
      <xdr:colOff>463550</xdr:colOff>
      <xdr:row>227</xdr:row>
      <xdr:rowOff>123825</xdr:rowOff>
    </xdr:to>
    <xdr:pic>
      <xdr:nvPicPr>
        <xdr:cNvPr id="4" name="Bildobjekt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975925"/>
          <a:ext cx="14103350" cy="500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52</xdr:row>
      <xdr:rowOff>0</xdr:rowOff>
    </xdr:from>
    <xdr:to>
      <xdr:col>17</xdr:col>
      <xdr:colOff>431800</xdr:colOff>
      <xdr:row>69</xdr:row>
      <xdr:rowOff>120650</xdr:rowOff>
    </xdr:to>
    <xdr:pic>
      <xdr:nvPicPr>
        <xdr:cNvPr id="2" name="Bildobjekt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93050"/>
          <a:ext cx="14725650" cy="444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388620</xdr:colOff>
      <xdr:row>6</xdr:row>
      <xdr:rowOff>45720</xdr:rowOff>
    </xdr:from>
    <xdr:to>
      <xdr:col>5</xdr:col>
      <xdr:colOff>137160</xdr:colOff>
      <xdr:row>16</xdr:row>
      <xdr:rowOff>0</xdr:rowOff>
    </xdr:to>
    <xdr:sp macro="" textlink="">
      <xdr:nvSpPr>
        <xdr:cNvPr id="2" name="Höger klammerparentes 1">
          <a:extLst>
            <a:ext uri="{FF2B5EF4-FFF2-40B4-BE49-F238E27FC236}">
              <a16:creationId xmlns:a16="http://schemas.microsoft.com/office/drawing/2014/main" id="{00000000-0008-0000-0700-000002000000}"/>
            </a:ext>
          </a:extLst>
        </xdr:cNvPr>
        <xdr:cNvSpPr>
          <a:spLocks/>
        </xdr:cNvSpPr>
      </xdr:nvSpPr>
      <xdr:spPr bwMode="auto">
        <a:xfrm>
          <a:off x="3581400" y="1150620"/>
          <a:ext cx="358140" cy="1630680"/>
        </a:xfrm>
        <a:prstGeom prst="rightBrace">
          <a:avLst>
            <a:gd name="adj1" fmla="val 9950"/>
            <a:gd name="adj2" fmla="val 50000"/>
          </a:avLst>
        </a:prstGeom>
        <a:solidFill>
          <a:srgbClr val="FFFFFF"/>
        </a:solidFill>
        <a:ln w="9525" algn="ctr">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251460</xdr:colOff>
      <xdr:row>1</xdr:row>
      <xdr:rowOff>114300</xdr:rowOff>
    </xdr:from>
    <xdr:to>
      <xdr:col>2</xdr:col>
      <xdr:colOff>701040</xdr:colOff>
      <xdr:row>14</xdr:row>
      <xdr:rowOff>106680</xdr:rowOff>
    </xdr:to>
    <xdr:cxnSp macro="">
      <xdr:nvCxnSpPr>
        <xdr:cNvPr id="3" name="Rak koppling 2">
          <a:extLst>
            <a:ext uri="{FF2B5EF4-FFF2-40B4-BE49-F238E27FC236}">
              <a16:creationId xmlns:a16="http://schemas.microsoft.com/office/drawing/2014/main" id="{00000000-0008-0000-0800-000003000000}"/>
            </a:ext>
          </a:extLst>
        </xdr:cNvPr>
        <xdr:cNvCxnSpPr/>
      </xdr:nvCxnSpPr>
      <xdr:spPr>
        <a:xfrm flipV="1">
          <a:off x="251460" y="289560"/>
          <a:ext cx="4236720" cy="19507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22860</xdr:colOff>
      <xdr:row>15</xdr:row>
      <xdr:rowOff>30480</xdr:rowOff>
    </xdr:from>
    <xdr:to>
      <xdr:col>13</xdr:col>
      <xdr:colOff>68579</xdr:colOff>
      <xdr:row>16</xdr:row>
      <xdr:rowOff>147090</xdr:rowOff>
    </xdr:to>
    <xdr:sp macro="" textlink="">
      <xdr:nvSpPr>
        <xdr:cNvPr id="2" name="Höger klammerparentes 1">
          <a:extLst>
            <a:ext uri="{FF2B5EF4-FFF2-40B4-BE49-F238E27FC236}">
              <a16:creationId xmlns:a16="http://schemas.microsoft.com/office/drawing/2014/main" id="{00000000-0008-0000-1000-000002000000}"/>
            </a:ext>
          </a:extLst>
        </xdr:cNvPr>
        <xdr:cNvSpPr/>
      </xdr:nvSpPr>
      <xdr:spPr>
        <a:xfrm>
          <a:off x="7480935" y="2554605"/>
          <a:ext cx="45719" cy="2975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68580</xdr:colOff>
      <xdr:row>19</xdr:row>
      <xdr:rowOff>30480</xdr:rowOff>
    </xdr:from>
    <xdr:to>
      <xdr:col>13</xdr:col>
      <xdr:colOff>114299</xdr:colOff>
      <xdr:row>20</xdr:row>
      <xdr:rowOff>142939</xdr:rowOff>
    </xdr:to>
    <xdr:sp macro="" textlink="">
      <xdr:nvSpPr>
        <xdr:cNvPr id="3" name="Höger klammerparentes 2">
          <a:extLst>
            <a:ext uri="{FF2B5EF4-FFF2-40B4-BE49-F238E27FC236}">
              <a16:creationId xmlns:a16="http://schemas.microsoft.com/office/drawing/2014/main" id="{00000000-0008-0000-1000-000003000000}"/>
            </a:ext>
          </a:extLst>
        </xdr:cNvPr>
        <xdr:cNvSpPr/>
      </xdr:nvSpPr>
      <xdr:spPr>
        <a:xfrm>
          <a:off x="7526655" y="3278505"/>
          <a:ext cx="45719" cy="29343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sv-SE" sz="1100"/>
            <a:t>  </a:t>
          </a:r>
        </a:p>
      </xdr:txBody>
    </xdr:sp>
    <xdr:clientData/>
  </xdr:twoCellAnchor>
  <xdr:twoCellAnchor>
    <xdr:from>
      <xdr:col>13</xdr:col>
      <xdr:colOff>68580</xdr:colOff>
      <xdr:row>22</xdr:row>
      <xdr:rowOff>22860</xdr:rowOff>
    </xdr:from>
    <xdr:to>
      <xdr:col>13</xdr:col>
      <xdr:colOff>114299</xdr:colOff>
      <xdr:row>23</xdr:row>
      <xdr:rowOff>142998</xdr:rowOff>
    </xdr:to>
    <xdr:sp macro="" textlink="">
      <xdr:nvSpPr>
        <xdr:cNvPr id="4" name="Höger klammerparentes 3">
          <a:extLst>
            <a:ext uri="{FF2B5EF4-FFF2-40B4-BE49-F238E27FC236}">
              <a16:creationId xmlns:a16="http://schemas.microsoft.com/office/drawing/2014/main" id="{00000000-0008-0000-1000-000004000000}"/>
            </a:ext>
          </a:extLst>
        </xdr:cNvPr>
        <xdr:cNvSpPr/>
      </xdr:nvSpPr>
      <xdr:spPr>
        <a:xfrm>
          <a:off x="7526655" y="3813810"/>
          <a:ext cx="45719" cy="30111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80010</xdr:colOff>
      <xdr:row>25</xdr:row>
      <xdr:rowOff>0</xdr:rowOff>
    </xdr:from>
    <xdr:to>
      <xdr:col>13</xdr:col>
      <xdr:colOff>142516</xdr:colOff>
      <xdr:row>26</xdr:row>
      <xdr:rowOff>124495</xdr:rowOff>
    </xdr:to>
    <xdr:sp macro="" textlink="">
      <xdr:nvSpPr>
        <xdr:cNvPr id="5" name="Höger klammerparentes 4">
          <a:extLst>
            <a:ext uri="{FF2B5EF4-FFF2-40B4-BE49-F238E27FC236}">
              <a16:creationId xmlns:a16="http://schemas.microsoft.com/office/drawing/2014/main" id="{00000000-0008-0000-1000-000005000000}"/>
            </a:ext>
          </a:extLst>
        </xdr:cNvPr>
        <xdr:cNvSpPr/>
      </xdr:nvSpPr>
      <xdr:spPr>
        <a:xfrm>
          <a:off x="7538085" y="4333875"/>
          <a:ext cx="62506" cy="3054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45720</xdr:colOff>
      <xdr:row>31</xdr:row>
      <xdr:rowOff>7620</xdr:rowOff>
    </xdr:from>
    <xdr:to>
      <xdr:col>13</xdr:col>
      <xdr:colOff>114300</xdr:colOff>
      <xdr:row>32</xdr:row>
      <xdr:rowOff>121072</xdr:rowOff>
    </xdr:to>
    <xdr:pic>
      <xdr:nvPicPr>
        <xdr:cNvPr id="6" name="Bildobjekt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3795" y="6017895"/>
          <a:ext cx="68580" cy="294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39</xdr:row>
      <xdr:rowOff>0</xdr:rowOff>
    </xdr:from>
    <xdr:to>
      <xdr:col>13</xdr:col>
      <xdr:colOff>45719</xdr:colOff>
      <xdr:row>40</xdr:row>
      <xdr:rowOff>124495</xdr:rowOff>
    </xdr:to>
    <xdr:sp macro="" textlink="">
      <xdr:nvSpPr>
        <xdr:cNvPr id="7" name="Höger klammerparentes 6">
          <a:extLst>
            <a:ext uri="{FF2B5EF4-FFF2-40B4-BE49-F238E27FC236}">
              <a16:creationId xmlns:a16="http://schemas.microsoft.com/office/drawing/2014/main" id="{00000000-0008-0000-1000-000007000000}"/>
            </a:ext>
          </a:extLst>
        </xdr:cNvPr>
        <xdr:cNvSpPr/>
      </xdr:nvSpPr>
      <xdr:spPr>
        <a:xfrm>
          <a:off x="7458075" y="7458075"/>
          <a:ext cx="45719" cy="3054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45720</xdr:colOff>
      <xdr:row>54</xdr:row>
      <xdr:rowOff>30480</xdr:rowOff>
    </xdr:from>
    <xdr:to>
      <xdr:col>13</xdr:col>
      <xdr:colOff>91439</xdr:colOff>
      <xdr:row>56</xdr:row>
      <xdr:rowOff>45720</xdr:rowOff>
    </xdr:to>
    <xdr:sp macro="" textlink="">
      <xdr:nvSpPr>
        <xdr:cNvPr id="8" name="Höger klammerparentes 7">
          <a:extLst>
            <a:ext uri="{FF2B5EF4-FFF2-40B4-BE49-F238E27FC236}">
              <a16:creationId xmlns:a16="http://schemas.microsoft.com/office/drawing/2014/main" id="{00000000-0008-0000-1000-000008000000}"/>
            </a:ext>
          </a:extLst>
        </xdr:cNvPr>
        <xdr:cNvSpPr/>
      </xdr:nvSpPr>
      <xdr:spPr>
        <a:xfrm>
          <a:off x="7503795" y="10850880"/>
          <a:ext cx="45719" cy="3962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38099</xdr:colOff>
      <xdr:row>57</xdr:row>
      <xdr:rowOff>22860</xdr:rowOff>
    </xdr:from>
    <xdr:to>
      <xdr:col>13</xdr:col>
      <xdr:colOff>150812</xdr:colOff>
      <xdr:row>58</xdr:row>
      <xdr:rowOff>182563</xdr:rowOff>
    </xdr:to>
    <xdr:sp macro="" textlink="">
      <xdr:nvSpPr>
        <xdr:cNvPr id="9" name="Höger klammerparentes 8">
          <a:extLst>
            <a:ext uri="{FF2B5EF4-FFF2-40B4-BE49-F238E27FC236}">
              <a16:creationId xmlns:a16="http://schemas.microsoft.com/office/drawing/2014/main" id="{00000000-0008-0000-1000-000009000000}"/>
            </a:ext>
          </a:extLst>
        </xdr:cNvPr>
        <xdr:cNvSpPr/>
      </xdr:nvSpPr>
      <xdr:spPr>
        <a:xfrm>
          <a:off x="7496174" y="11414760"/>
          <a:ext cx="112713" cy="3502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38100</xdr:colOff>
      <xdr:row>65</xdr:row>
      <xdr:rowOff>0</xdr:rowOff>
    </xdr:from>
    <xdr:to>
      <xdr:col>13</xdr:col>
      <xdr:colOff>114300</xdr:colOff>
      <xdr:row>66</xdr:row>
      <xdr:rowOff>158327</xdr:rowOff>
    </xdr:to>
    <xdr:pic>
      <xdr:nvPicPr>
        <xdr:cNvPr id="10" name="Bildobjekt 10">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175" y="13535025"/>
          <a:ext cx="76200" cy="348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68</xdr:row>
      <xdr:rowOff>0</xdr:rowOff>
    </xdr:from>
    <xdr:to>
      <xdr:col>13</xdr:col>
      <xdr:colOff>53340</xdr:colOff>
      <xdr:row>69</xdr:row>
      <xdr:rowOff>146888</xdr:rowOff>
    </xdr:to>
    <xdr:sp macro="" textlink="">
      <xdr:nvSpPr>
        <xdr:cNvPr id="11" name="Höger klammerparentes 10">
          <a:extLst>
            <a:ext uri="{FF2B5EF4-FFF2-40B4-BE49-F238E27FC236}">
              <a16:creationId xmlns:a16="http://schemas.microsoft.com/office/drawing/2014/main" id="{00000000-0008-0000-1000-00000B000000}"/>
            </a:ext>
          </a:extLst>
        </xdr:cNvPr>
        <xdr:cNvSpPr/>
      </xdr:nvSpPr>
      <xdr:spPr>
        <a:xfrm>
          <a:off x="7458075" y="14106525"/>
          <a:ext cx="53340" cy="3373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30480</xdr:colOff>
      <xdr:row>36</xdr:row>
      <xdr:rowOff>22860</xdr:rowOff>
    </xdr:from>
    <xdr:to>
      <xdr:col>13</xdr:col>
      <xdr:colOff>106680</xdr:colOff>
      <xdr:row>37</xdr:row>
      <xdr:rowOff>136315</xdr:rowOff>
    </xdr:to>
    <xdr:pic>
      <xdr:nvPicPr>
        <xdr:cNvPr id="12" name="Bildobjekt 12">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8555" y="6938010"/>
          <a:ext cx="76200" cy="29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38101</xdr:colOff>
      <xdr:row>71</xdr:row>
      <xdr:rowOff>7621</xdr:rowOff>
    </xdr:from>
    <xdr:to>
      <xdr:col>13</xdr:col>
      <xdr:colOff>111125</xdr:colOff>
      <xdr:row>72</xdr:row>
      <xdr:rowOff>373064</xdr:rowOff>
    </xdr:to>
    <xdr:sp macro="" textlink="">
      <xdr:nvSpPr>
        <xdr:cNvPr id="13" name="Höger klammerparentes 12">
          <a:extLst>
            <a:ext uri="{FF2B5EF4-FFF2-40B4-BE49-F238E27FC236}">
              <a16:creationId xmlns:a16="http://schemas.microsoft.com/office/drawing/2014/main" id="{00000000-0008-0000-1000-00000D000000}"/>
            </a:ext>
          </a:extLst>
        </xdr:cNvPr>
        <xdr:cNvSpPr/>
      </xdr:nvSpPr>
      <xdr:spPr bwMode="auto">
        <a:xfrm>
          <a:off x="7496176" y="14685646"/>
          <a:ext cx="73024" cy="670243"/>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60</xdr:row>
      <xdr:rowOff>83820</xdr:rowOff>
    </xdr:from>
    <xdr:to>
      <xdr:col>13</xdr:col>
      <xdr:colOff>99059</xdr:colOff>
      <xdr:row>61</xdr:row>
      <xdr:rowOff>381000</xdr:rowOff>
    </xdr:to>
    <xdr:sp macro="" textlink="">
      <xdr:nvSpPr>
        <xdr:cNvPr id="14" name="Höger klammerparentes 13">
          <a:extLst>
            <a:ext uri="{FF2B5EF4-FFF2-40B4-BE49-F238E27FC236}">
              <a16:creationId xmlns:a16="http://schemas.microsoft.com/office/drawing/2014/main" id="{00000000-0008-0000-1000-00000E000000}"/>
            </a:ext>
          </a:extLst>
        </xdr:cNvPr>
        <xdr:cNvSpPr/>
      </xdr:nvSpPr>
      <xdr:spPr bwMode="auto">
        <a:xfrm>
          <a:off x="7511415" y="12047220"/>
          <a:ext cx="45719" cy="868680"/>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42</xdr:row>
      <xdr:rowOff>22860</xdr:rowOff>
    </xdr:from>
    <xdr:to>
      <xdr:col>13</xdr:col>
      <xdr:colOff>99059</xdr:colOff>
      <xdr:row>44</xdr:row>
      <xdr:rowOff>0</xdr:rowOff>
    </xdr:to>
    <xdr:sp macro="" textlink="">
      <xdr:nvSpPr>
        <xdr:cNvPr id="15" name="Höger klammerparentes 14">
          <a:extLst>
            <a:ext uri="{FF2B5EF4-FFF2-40B4-BE49-F238E27FC236}">
              <a16:creationId xmlns:a16="http://schemas.microsoft.com/office/drawing/2014/main" id="{00000000-0008-0000-1000-00000F000000}"/>
            </a:ext>
          </a:extLst>
        </xdr:cNvPr>
        <xdr:cNvSpPr/>
      </xdr:nvSpPr>
      <xdr:spPr bwMode="auto">
        <a:xfrm>
          <a:off x="7511415" y="8023860"/>
          <a:ext cx="45719" cy="69151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38100</xdr:colOff>
      <xdr:row>28</xdr:row>
      <xdr:rowOff>38100</xdr:rowOff>
    </xdr:from>
    <xdr:to>
      <xdr:col>13</xdr:col>
      <xdr:colOff>106680</xdr:colOff>
      <xdr:row>30</xdr:row>
      <xdr:rowOff>0</xdr:rowOff>
    </xdr:to>
    <xdr:sp macro="" textlink="">
      <xdr:nvSpPr>
        <xdr:cNvPr id="16" name="Höger klammerparentes 15">
          <a:extLst>
            <a:ext uri="{FF2B5EF4-FFF2-40B4-BE49-F238E27FC236}">
              <a16:creationId xmlns:a16="http://schemas.microsoft.com/office/drawing/2014/main" id="{00000000-0008-0000-1000-000010000000}"/>
            </a:ext>
          </a:extLst>
        </xdr:cNvPr>
        <xdr:cNvSpPr/>
      </xdr:nvSpPr>
      <xdr:spPr bwMode="auto">
        <a:xfrm>
          <a:off x="7496175" y="4914900"/>
          <a:ext cx="68580" cy="914400"/>
        </a:xfrm>
        <a:prstGeom prst="rightBrace">
          <a:avLst/>
        </a:prstGeom>
        <a:solidFill>
          <a:srgbClr val="FFFFFF"/>
        </a:solidFill>
        <a:ln w="6350"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editAs="oneCell">
    <xdr:from>
      <xdr:col>7</xdr:col>
      <xdr:colOff>78240</xdr:colOff>
      <xdr:row>1</xdr:row>
      <xdr:rowOff>68791</xdr:rowOff>
    </xdr:from>
    <xdr:to>
      <xdr:col>14</xdr:col>
      <xdr:colOff>77894</xdr:colOff>
      <xdr:row>10</xdr:row>
      <xdr:rowOff>108479</xdr:rowOff>
    </xdr:to>
    <xdr:pic>
      <xdr:nvPicPr>
        <xdr:cNvPr id="17" name="Platshållare för innehåll 3">
          <a:extLst>
            <a:ext uri="{FF2B5EF4-FFF2-40B4-BE49-F238E27FC236}">
              <a16:creationId xmlns:a16="http://schemas.microsoft.com/office/drawing/2014/main" id="{00000000-0008-0000-1000-000011000000}"/>
            </a:ext>
          </a:extLst>
        </xdr:cNvPr>
        <xdr:cNvPicPr>
          <a:picLocks noGrp="1" noChangeAspect="1"/>
        </xdr:cNvPicPr>
      </xdr:nvPicPr>
      <xdr:blipFill>
        <a:blip xmlns:r="http://schemas.openxmlformats.org/officeDocument/2006/relationships" r:embed="rId3"/>
        <a:stretch>
          <a:fillRect/>
        </a:stretch>
      </xdr:blipFill>
      <xdr:spPr>
        <a:xfrm>
          <a:off x="4173990" y="269874"/>
          <a:ext cx="3820237" cy="13731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39</xdr:row>
      <xdr:rowOff>68580</xdr:rowOff>
    </xdr:from>
    <xdr:to>
      <xdr:col>2</xdr:col>
      <xdr:colOff>6419851</xdr:colOff>
      <xdr:row>66</xdr:row>
      <xdr:rowOff>7620</xdr:rowOff>
    </xdr:to>
    <xdr:pic>
      <xdr:nvPicPr>
        <xdr:cNvPr id="2" name="Bildobjekt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1" y="7901940"/>
          <a:ext cx="6934200" cy="3436620"/>
        </a:xfrm>
        <a:prstGeom prst="rect">
          <a:avLst/>
        </a:prstGeom>
      </xdr:spPr>
    </xdr:pic>
    <xdr:clientData/>
  </xdr:twoCellAnchor>
  <xdr:twoCellAnchor editAs="oneCell">
    <xdr:from>
      <xdr:col>0</xdr:col>
      <xdr:colOff>0</xdr:colOff>
      <xdr:row>67</xdr:row>
      <xdr:rowOff>121921</xdr:rowOff>
    </xdr:from>
    <xdr:to>
      <xdr:col>3</xdr:col>
      <xdr:colOff>453390</xdr:colOff>
      <xdr:row>96</xdr:row>
      <xdr:rowOff>91440</xdr:rowOff>
    </xdr:to>
    <xdr:pic>
      <xdr:nvPicPr>
        <xdr:cNvPr id="3" name="Platshållare för innehåll 5">
          <a:extLst>
            <a:ext uri="{FF2B5EF4-FFF2-40B4-BE49-F238E27FC236}">
              <a16:creationId xmlns:a16="http://schemas.microsoft.com/office/drawing/2014/main" id="{00000000-0008-0000-1100-000003000000}"/>
            </a:ext>
          </a:extLst>
        </xdr:cNvPr>
        <xdr:cNvPicPr>
          <a:picLocks noGrp="1" noChangeAspect="1"/>
        </xdr:cNvPicPr>
      </xdr:nvPicPr>
      <xdr:blipFill>
        <a:blip xmlns:r="http://schemas.openxmlformats.org/officeDocument/2006/relationships" r:embed="rId2"/>
        <a:stretch>
          <a:fillRect/>
        </a:stretch>
      </xdr:blipFill>
      <xdr:spPr>
        <a:xfrm>
          <a:off x="0" y="11582401"/>
          <a:ext cx="7840980" cy="37261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99060</xdr:colOff>
      <xdr:row>7</xdr:row>
      <xdr:rowOff>0</xdr:rowOff>
    </xdr:from>
    <xdr:to>
      <xdr:col>5</xdr:col>
      <xdr:colOff>167640</xdr:colOff>
      <xdr:row>11</xdr:row>
      <xdr:rowOff>160020</xdr:rowOff>
    </xdr:to>
    <xdr:sp macro="" textlink="">
      <xdr:nvSpPr>
        <xdr:cNvPr id="2" name="Höger klammerparentes 1">
          <a:extLst>
            <a:ext uri="{FF2B5EF4-FFF2-40B4-BE49-F238E27FC236}">
              <a16:creationId xmlns:a16="http://schemas.microsoft.com/office/drawing/2014/main" id="{00000000-0008-0000-1200-000002000000}"/>
            </a:ext>
          </a:extLst>
        </xdr:cNvPr>
        <xdr:cNvSpPr/>
      </xdr:nvSpPr>
      <xdr:spPr>
        <a:xfrm>
          <a:off x="8319135" y="1190625"/>
          <a:ext cx="68580" cy="8077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Budget\Budget%20och%20Prognos\Budget%20o%20Prognos%202025\Budget,%20Prognos%20underlag%20Miun%202025\Lokaler\REV%20Internhyra%20per%20inst%20ver%202%20f&#246;r&#228;ndr%20bokn%20bara%20241007.xlsx" TargetMode="External"/><Relationship Id="rId1" Type="http://schemas.openxmlformats.org/officeDocument/2006/relationships/externalLinkPath" Target="file:///K:\Budget\Budget%20och%20Prognos\Budget%20o%20Prognos%202025\Budget,%20Prognos%20underlag%20Miun%202025\Lokaler\REV%20Internhyra%20per%20inst%20ver%202%20f&#246;r&#228;ndr%20bokn%20bara%20241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15"/>
      <sheetName val="Förteckning Hsd"/>
      <sheetName val="s15"/>
      <sheetName val="Förteckning Svl"/>
      <sheetName val="Ö14"/>
      <sheetName val="Förteckning Ösd"/>
      <sheetName val="Öv15"/>
      <sheetName val="Förteckning Övik"/>
      <sheetName val="Gr15"/>
      <sheetName val="Blad1"/>
      <sheetName val="Debiterbar area 2025"/>
      <sheetName val=" Grupprum 2021"/>
      <sheetName val="Grupprum 2025"/>
      <sheetName val="Grupprum 2023"/>
      <sheetName val="Fördelning bokn bara enl utfall"/>
      <sheetName val="Beräkn bokn bara via HST"/>
      <sheetName val="Datasalar 2015"/>
      <sheetName val="Datasalar förd mall bokf gammal"/>
      <sheetName val="Lokalvård"/>
      <sheetName val="Bokningsbara 2015"/>
      <sheetName val="Intäkter Hsand-15"/>
      <sheetName val="Intäkter Svl-15"/>
      <sheetName val="Intäkter Ösund-15"/>
      <sheetName val="Intäkter LTP-15"/>
      <sheetName val="Lokaladm-proj-lokalvård"/>
      <sheetName val="Säkerh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U8">
            <v>0.19247266776951302</v>
          </cell>
        </row>
        <row r="9">
          <cell r="U9">
            <v>8.218278107711019E-2</v>
          </cell>
        </row>
        <row r="10">
          <cell r="U10">
            <v>9.4363584440714673E-2</v>
          </cell>
        </row>
        <row r="11">
          <cell r="U11">
            <v>0.21121068622830033</v>
          </cell>
        </row>
        <row r="12">
          <cell r="U12">
            <v>0.1329581806394983</v>
          </cell>
        </row>
        <row r="23">
          <cell r="U23">
            <v>4.5227842657743531E-2</v>
          </cell>
        </row>
        <row r="24">
          <cell r="U24">
            <v>7.3863808171305279E-2</v>
          </cell>
        </row>
        <row r="25">
          <cell r="U25">
            <v>0.10455865028137211</v>
          </cell>
        </row>
        <row r="26">
          <cell r="U26">
            <v>6.316179873444272E-2</v>
          </cell>
        </row>
      </sheetData>
      <sheetData sheetId="13"/>
      <sheetData sheetId="14">
        <row r="20">
          <cell r="E20">
            <v>1.2496623686038573E-2</v>
          </cell>
        </row>
        <row r="21">
          <cell r="E21">
            <v>0.11430059303667811</v>
          </cell>
        </row>
        <row r="22">
          <cell r="E22">
            <v>8.282042969819374E-3</v>
          </cell>
        </row>
        <row r="23">
          <cell r="E23">
            <v>7.6933511290056503E-2</v>
          </cell>
        </row>
        <row r="24">
          <cell r="E24">
            <v>9.7966128350831086E-2</v>
          </cell>
        </row>
        <row r="25">
          <cell r="E25">
            <v>0.11192312251580033</v>
          </cell>
        </row>
        <row r="26">
          <cell r="E26">
            <v>0.14226438560714405</v>
          </cell>
        </row>
        <row r="27">
          <cell r="E27">
            <v>0.10674895508346775</v>
          </cell>
        </row>
        <row r="28">
          <cell r="E28">
            <v>5.1730180395632687E-2</v>
          </cell>
        </row>
        <row r="29">
          <cell r="E29">
            <v>0.13017481380941978</v>
          </cell>
        </row>
        <row r="30">
          <cell r="E30">
            <v>5.676157289231052E-2</v>
          </cell>
        </row>
        <row r="31">
          <cell r="E31">
            <v>9.0418070362801278E-2</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hyperlink" Target="https://www.regeringen.se/artiklar/2021/09/en-tillganglig-hogskola-livslangt-larande-och-ett-nytt-omstallningsstudiestod/" TargetMode="External"/></Relationships>
</file>

<file path=xl/worksheets/_rels/sheet1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 Id="rId9"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5" Type="http://schemas.openxmlformats.org/officeDocument/2006/relationships/printerSettings" Target="../printerSettings/printerSettings91.bin"/><Relationship Id="rId4" Type="http://schemas.openxmlformats.org/officeDocument/2006/relationships/printerSettings" Target="../printerSettings/printerSettings9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1.bin"/></Relationships>
</file>

<file path=xl/worksheets/_rels/sheet1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10" Type="http://schemas.openxmlformats.org/officeDocument/2006/relationships/comments" Target="../comments3.xml"/><Relationship Id="rId4" Type="http://schemas.openxmlformats.org/officeDocument/2006/relationships/printerSettings" Target="../printerSettings/printerSettings105.bin"/><Relationship Id="rId9" Type="http://schemas.openxmlformats.org/officeDocument/2006/relationships/vmlDrawing" Target="../drawings/vmlDrawing4.v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9.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11" Type="http://schemas.openxmlformats.org/officeDocument/2006/relationships/image" Target="../media/image1.emf"/><Relationship Id="rId5" Type="http://schemas.openxmlformats.org/officeDocument/2006/relationships/printerSettings" Target="../printerSettings/printerSettings12.bin"/><Relationship Id="rId10" Type="http://schemas.openxmlformats.org/officeDocument/2006/relationships/package" Target="../embeddings/Microsoft_PowerPoint_Slide.sldx"/><Relationship Id="rId4" Type="http://schemas.openxmlformats.org/officeDocument/2006/relationships/printerSettings" Target="../printerSettings/printerSettings11.bin"/><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comments" Target="../comments1.xml"/><Relationship Id="rId4" Type="http://schemas.openxmlformats.org/officeDocument/2006/relationships/printerSettings" Target="../printerSettings/printerSettings25.bin"/><Relationship Id="rId9"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42"/>
  <sheetViews>
    <sheetView tabSelected="1" zoomScale="80" zoomScaleNormal="80" workbookViewId="0">
      <selection activeCell="N38" sqref="N38"/>
    </sheetView>
  </sheetViews>
  <sheetFormatPr defaultColWidth="9.140625" defaultRowHeight="11.25" x14ac:dyDescent="0.2"/>
  <cols>
    <col min="1" max="1" width="1.42578125" style="171" customWidth="1"/>
    <col min="2" max="2" width="12.7109375" style="227" customWidth="1"/>
    <col min="3" max="3" width="13" style="171" customWidth="1"/>
    <col min="4" max="11" width="9.140625" style="171"/>
    <col min="12" max="12" width="9.140625" style="226"/>
    <col min="13" max="13" width="3.42578125" style="171" customWidth="1"/>
    <col min="14" max="14" width="67.140625" style="226" customWidth="1"/>
    <col min="15" max="15" width="34" style="171" customWidth="1"/>
    <col min="16" max="16384" width="9.140625" style="171"/>
  </cols>
  <sheetData>
    <row r="3" spans="2:15" x14ac:dyDescent="0.2">
      <c r="B3" s="225" t="s">
        <v>0</v>
      </c>
    </row>
    <row r="4" spans="2:15" x14ac:dyDescent="0.2">
      <c r="B4" s="225" t="s">
        <v>1</v>
      </c>
    </row>
    <row r="5" spans="2:15" x14ac:dyDescent="0.2">
      <c r="B5" s="1">
        <v>45538</v>
      </c>
    </row>
    <row r="6" spans="2:15" x14ac:dyDescent="0.2">
      <c r="B6" s="227" t="s">
        <v>2</v>
      </c>
    </row>
    <row r="7" spans="2:15" ht="12.75" x14ac:dyDescent="0.2">
      <c r="B7" s="713" t="s">
        <v>3</v>
      </c>
      <c r="C7" s="228" t="s">
        <v>4</v>
      </c>
      <c r="D7" s="229"/>
      <c r="E7" s="229"/>
      <c r="F7" s="229"/>
      <c r="G7" s="229"/>
      <c r="H7" s="229"/>
      <c r="I7" s="229"/>
      <c r="J7" s="229"/>
      <c r="K7" s="230"/>
      <c r="L7" s="231"/>
      <c r="M7" s="230"/>
      <c r="N7" s="713" t="s">
        <v>5</v>
      </c>
    </row>
    <row r="8" spans="2:15" ht="12.75" x14ac:dyDescent="0.2">
      <c r="B8" s="235"/>
      <c r="C8" s="232" t="s">
        <v>6</v>
      </c>
      <c r="D8" s="233" t="s">
        <v>7</v>
      </c>
      <c r="E8" s="233"/>
      <c r="F8" s="233"/>
      <c r="G8" s="233"/>
      <c r="H8" s="233"/>
      <c r="I8" s="233"/>
      <c r="J8" s="233"/>
      <c r="K8" s="234"/>
      <c r="L8" s="235"/>
      <c r="M8" s="234"/>
      <c r="N8" s="235"/>
    </row>
    <row r="9" spans="2:15" ht="12.75" x14ac:dyDescent="0.2">
      <c r="B9" s="231"/>
      <c r="C9" s="228" t="s">
        <v>6</v>
      </c>
      <c r="D9" s="229" t="s">
        <v>8</v>
      </c>
      <c r="E9" s="229"/>
      <c r="F9" s="229"/>
      <c r="G9" s="229"/>
      <c r="H9" s="229"/>
      <c r="I9" s="229"/>
      <c r="J9" s="229"/>
      <c r="K9" s="230"/>
      <c r="L9" s="231"/>
      <c r="M9" s="230"/>
      <c r="N9" s="231"/>
    </row>
    <row r="10" spans="2:15" ht="24" customHeight="1" x14ac:dyDescent="0.2">
      <c r="B10" s="1471">
        <v>45602</v>
      </c>
      <c r="C10" s="232" t="s">
        <v>9</v>
      </c>
      <c r="D10" s="233" t="s">
        <v>10</v>
      </c>
      <c r="E10" s="233"/>
      <c r="F10" s="233"/>
      <c r="G10" s="233"/>
      <c r="H10" s="233"/>
      <c r="I10" s="233"/>
      <c r="J10" s="233"/>
      <c r="K10" s="234"/>
      <c r="L10" s="235"/>
      <c r="M10" s="234"/>
      <c r="N10" s="714" t="s">
        <v>1206</v>
      </c>
    </row>
    <row r="11" spans="2:15" ht="12.75" x14ac:dyDescent="0.2">
      <c r="B11" s="961"/>
      <c r="C11" s="228" t="s">
        <v>11</v>
      </c>
      <c r="D11" s="229" t="s">
        <v>12</v>
      </c>
      <c r="E11" s="229"/>
      <c r="F11" s="229"/>
      <c r="G11" s="229"/>
      <c r="H11" s="229"/>
      <c r="I11" s="229"/>
      <c r="J11" s="229"/>
      <c r="K11" s="230"/>
      <c r="L11" s="231"/>
      <c r="M11" s="230"/>
      <c r="N11" s="231"/>
    </row>
    <row r="12" spans="2:15" ht="12.75" x14ac:dyDescent="0.2">
      <c r="B12" s="962"/>
      <c r="C12" s="232" t="s">
        <v>13</v>
      </c>
      <c r="D12" s="233" t="s">
        <v>14</v>
      </c>
      <c r="E12" s="233"/>
      <c r="F12" s="233"/>
      <c r="G12" s="233"/>
      <c r="H12" s="233"/>
      <c r="I12" s="233"/>
      <c r="J12" s="233"/>
      <c r="K12" s="234"/>
      <c r="L12" s="235"/>
      <c r="M12" s="234"/>
      <c r="N12" s="235"/>
    </row>
    <row r="13" spans="2:15" ht="22.5" x14ac:dyDescent="0.2">
      <c r="B13" s="1055" t="s">
        <v>15</v>
      </c>
      <c r="C13" s="228" t="s">
        <v>16</v>
      </c>
      <c r="D13" s="229" t="s">
        <v>17</v>
      </c>
      <c r="E13" s="229"/>
      <c r="F13" s="229"/>
      <c r="G13" s="229"/>
      <c r="H13" s="229"/>
      <c r="I13" s="229"/>
      <c r="J13" s="229"/>
      <c r="K13" s="230"/>
      <c r="L13" s="231"/>
      <c r="M13" s="230"/>
      <c r="N13" s="1344" t="s">
        <v>18</v>
      </c>
    </row>
    <row r="14" spans="2:15" ht="12.75" x14ac:dyDescent="0.2">
      <c r="B14" s="1056"/>
      <c r="C14" s="232" t="s">
        <v>19</v>
      </c>
      <c r="D14" s="233" t="s">
        <v>20</v>
      </c>
      <c r="E14" s="233"/>
      <c r="F14" s="233"/>
      <c r="G14" s="233"/>
      <c r="H14" s="233"/>
      <c r="I14" s="233"/>
      <c r="J14" s="233"/>
      <c r="K14" s="234"/>
      <c r="L14" s="235"/>
      <c r="M14" s="234"/>
      <c r="N14" s="235"/>
    </row>
    <row r="15" spans="2:15" ht="22.5" x14ac:dyDescent="0.2">
      <c r="B15" s="1055" t="s">
        <v>1202</v>
      </c>
      <c r="C15" s="228" t="s">
        <v>21</v>
      </c>
      <c r="D15" s="229" t="s">
        <v>22</v>
      </c>
      <c r="E15" s="229"/>
      <c r="F15" s="229"/>
      <c r="G15" s="229"/>
      <c r="H15" s="229"/>
      <c r="I15" s="229"/>
      <c r="J15" s="229"/>
      <c r="K15" s="230"/>
      <c r="L15" s="231"/>
      <c r="M15" s="230"/>
      <c r="N15" s="1344" t="s">
        <v>1203</v>
      </c>
      <c r="O15" s="252"/>
    </row>
    <row r="16" spans="2:15" ht="45" x14ac:dyDescent="0.2">
      <c r="B16" s="1471" t="s">
        <v>1189</v>
      </c>
      <c r="C16" s="232" t="s">
        <v>23</v>
      </c>
      <c r="D16" s="233" t="s">
        <v>24</v>
      </c>
      <c r="E16" s="233"/>
      <c r="F16" s="233"/>
      <c r="G16" s="233"/>
      <c r="H16" s="233"/>
      <c r="I16" s="233"/>
      <c r="J16" s="233"/>
      <c r="K16" s="234"/>
      <c r="L16" s="235"/>
      <c r="M16" s="234"/>
      <c r="N16" s="235" t="s">
        <v>1190</v>
      </c>
      <c r="O16" s="252"/>
    </row>
    <row r="17" spans="2:15" ht="24" customHeight="1" x14ac:dyDescent="0.2">
      <c r="B17" s="1055"/>
      <c r="C17" s="228" t="s">
        <v>25</v>
      </c>
      <c r="D17" s="229" t="s">
        <v>26</v>
      </c>
      <c r="E17" s="229"/>
      <c r="F17" s="229"/>
      <c r="G17" s="229"/>
      <c r="H17" s="229"/>
      <c r="I17" s="229"/>
      <c r="J17" s="229"/>
      <c r="K17" s="230"/>
      <c r="L17" s="231"/>
      <c r="M17" s="230"/>
      <c r="N17" s="231"/>
      <c r="O17" s="244"/>
    </row>
    <row r="18" spans="2:15" ht="12.75" x14ac:dyDescent="0.2">
      <c r="B18" s="1057"/>
      <c r="C18" s="232" t="s">
        <v>27</v>
      </c>
      <c r="D18" s="233" t="s">
        <v>28</v>
      </c>
      <c r="E18" s="233"/>
      <c r="F18" s="233"/>
      <c r="G18" s="233"/>
      <c r="H18" s="233"/>
      <c r="I18" s="233"/>
      <c r="J18" s="233"/>
      <c r="K18" s="234"/>
      <c r="L18" s="235"/>
      <c r="M18" s="234"/>
      <c r="N18" s="235"/>
      <c r="O18" s="252"/>
    </row>
    <row r="19" spans="2:15" ht="12.75" x14ac:dyDescent="0.2">
      <c r="B19" s="1058"/>
      <c r="C19" s="228" t="s">
        <v>29</v>
      </c>
      <c r="D19" s="229" t="s">
        <v>30</v>
      </c>
      <c r="E19" s="229"/>
      <c r="F19" s="229"/>
      <c r="G19" s="229"/>
      <c r="H19" s="229"/>
      <c r="I19" s="229"/>
      <c r="J19" s="229"/>
      <c r="K19" s="230"/>
      <c r="L19" s="537"/>
      <c r="M19" s="230"/>
      <c r="N19" s="715"/>
      <c r="O19" s="252"/>
    </row>
    <row r="20" spans="2:15" ht="12.75" x14ac:dyDescent="0.2">
      <c r="B20" s="235"/>
      <c r="C20" s="232" t="s">
        <v>31</v>
      </c>
      <c r="D20" s="233" t="s">
        <v>32</v>
      </c>
      <c r="E20" s="233"/>
      <c r="F20" s="233"/>
      <c r="G20" s="233"/>
      <c r="H20" s="233"/>
      <c r="I20" s="233"/>
      <c r="J20" s="233"/>
      <c r="K20" s="234"/>
      <c r="L20" s="235"/>
      <c r="M20" s="234"/>
      <c r="N20" s="235"/>
    </row>
    <row r="21" spans="2:15" ht="12.75" x14ac:dyDescent="0.2">
      <c r="B21" s="963"/>
      <c r="C21" s="228" t="s">
        <v>33</v>
      </c>
      <c r="D21" s="229" t="s">
        <v>34</v>
      </c>
      <c r="E21" s="229"/>
      <c r="F21" s="229"/>
      <c r="G21" s="229"/>
      <c r="H21" s="229"/>
      <c r="I21" s="229"/>
      <c r="J21" s="229"/>
      <c r="K21" s="230"/>
      <c r="L21" s="537"/>
      <c r="M21" s="230"/>
      <c r="N21" s="715"/>
    </row>
    <row r="22" spans="2:15" ht="12.75" x14ac:dyDescent="0.2">
      <c r="B22" s="235"/>
      <c r="C22" s="232" t="s">
        <v>35</v>
      </c>
      <c r="D22" s="233" t="s">
        <v>36</v>
      </c>
      <c r="E22" s="233"/>
      <c r="F22" s="233"/>
      <c r="G22" s="233"/>
      <c r="H22" s="233"/>
      <c r="I22" s="233"/>
      <c r="J22" s="233"/>
      <c r="K22" s="234"/>
      <c r="L22" s="235"/>
      <c r="M22" s="234"/>
      <c r="N22" s="235"/>
    </row>
    <row r="23" spans="2:15" ht="12.75" x14ac:dyDescent="0.2">
      <c r="B23" s="963"/>
      <c r="C23" s="228" t="s">
        <v>37</v>
      </c>
      <c r="D23" s="229" t="s">
        <v>38</v>
      </c>
      <c r="E23" s="229"/>
      <c r="F23" s="229"/>
      <c r="G23" s="229"/>
      <c r="H23" s="229"/>
      <c r="I23" s="229"/>
      <c r="J23" s="229"/>
      <c r="K23" s="230"/>
      <c r="L23" s="537"/>
      <c r="M23" s="230"/>
      <c r="N23" s="715"/>
    </row>
    <row r="24" spans="2:15" ht="12.75" x14ac:dyDescent="0.2">
      <c r="B24" s="1057"/>
      <c r="C24" s="232" t="s">
        <v>39</v>
      </c>
      <c r="D24" s="233" t="s">
        <v>40</v>
      </c>
      <c r="E24" s="233"/>
      <c r="F24" s="233"/>
      <c r="G24" s="233"/>
      <c r="H24" s="233"/>
      <c r="I24" s="233"/>
      <c r="J24" s="233"/>
      <c r="K24" s="234"/>
      <c r="L24" s="235"/>
      <c r="M24" s="234"/>
      <c r="N24" s="235"/>
    </row>
    <row r="25" spans="2:15" ht="6.6" customHeight="1" x14ac:dyDescent="0.2">
      <c r="C25" s="236"/>
      <c r="D25" s="237"/>
      <c r="E25" s="237"/>
      <c r="F25" s="237"/>
      <c r="G25" s="237"/>
      <c r="H25" s="237"/>
      <c r="I25" s="237"/>
      <c r="J25" s="237"/>
    </row>
    <row r="26" spans="2:15" ht="12.75" x14ac:dyDescent="0.2">
      <c r="B26" s="227" t="s">
        <v>41</v>
      </c>
      <c r="C26" s="238" t="s">
        <v>42</v>
      </c>
      <c r="D26" s="237"/>
      <c r="E26" s="237"/>
      <c r="F26" s="237"/>
      <c r="G26" s="237"/>
      <c r="H26" s="237"/>
      <c r="I26" s="237"/>
      <c r="J26" s="237"/>
    </row>
    <row r="27" spans="2:15" ht="12.75" x14ac:dyDescent="0.2">
      <c r="B27" s="544">
        <v>1</v>
      </c>
      <c r="C27" s="238" t="s">
        <v>43</v>
      </c>
      <c r="D27" s="237"/>
      <c r="E27" s="237"/>
      <c r="F27" s="237"/>
      <c r="G27" s="237"/>
      <c r="H27" s="237"/>
      <c r="I27" s="237"/>
      <c r="J27" s="237"/>
    </row>
    <row r="28" spans="2:15" ht="12.75" x14ac:dyDescent="0.2">
      <c r="B28" s="544"/>
      <c r="C28" s="239" t="s">
        <v>44</v>
      </c>
      <c r="D28" s="237"/>
      <c r="E28" s="237"/>
      <c r="F28" s="237"/>
      <c r="G28" s="237"/>
      <c r="H28" s="237"/>
      <c r="I28" s="237"/>
      <c r="J28" s="237"/>
    </row>
    <row r="29" spans="2:15" ht="6" customHeight="1" x14ac:dyDescent="0.2">
      <c r="B29" s="544"/>
      <c r="C29" s="239"/>
      <c r="D29" s="237"/>
      <c r="E29" s="237"/>
      <c r="F29" s="237"/>
      <c r="G29" s="237"/>
      <c r="H29" s="237"/>
      <c r="I29" s="237"/>
      <c r="J29" s="237"/>
    </row>
    <row r="30" spans="2:15" ht="12.75" x14ac:dyDescent="0.2">
      <c r="B30" s="544">
        <v>2</v>
      </c>
      <c r="C30" s="238" t="s">
        <v>45</v>
      </c>
      <c r="D30" s="237"/>
      <c r="E30" s="237"/>
      <c r="F30" s="237"/>
      <c r="G30" s="237"/>
      <c r="H30" s="237"/>
      <c r="I30" s="237"/>
      <c r="J30" s="237"/>
    </row>
    <row r="31" spans="2:15" ht="6" customHeight="1" x14ac:dyDescent="0.2">
      <c r="B31" s="544"/>
      <c r="C31" s="238"/>
      <c r="D31" s="237"/>
      <c r="E31" s="237"/>
      <c r="F31" s="237"/>
      <c r="G31" s="237"/>
      <c r="H31" s="237"/>
      <c r="I31" s="237"/>
      <c r="J31" s="237"/>
    </row>
    <row r="32" spans="2:15" ht="12.75" x14ac:dyDescent="0.2">
      <c r="B32" s="544">
        <v>3</v>
      </c>
      <c r="C32" s="238" t="s">
        <v>46</v>
      </c>
      <c r="D32" s="237"/>
      <c r="E32" s="237"/>
      <c r="F32" s="237"/>
      <c r="G32" s="237"/>
      <c r="H32" s="237"/>
      <c r="I32" s="237"/>
      <c r="J32" s="237"/>
    </row>
    <row r="33" spans="2:15" ht="12.75" x14ac:dyDescent="0.2">
      <c r="B33" s="544"/>
      <c r="C33" s="238" t="s">
        <v>47</v>
      </c>
      <c r="D33" s="237"/>
      <c r="E33" s="237"/>
      <c r="F33" s="237"/>
      <c r="G33" s="237"/>
      <c r="H33" s="237"/>
      <c r="I33" s="237"/>
      <c r="J33" s="237"/>
    </row>
    <row r="34" spans="2:15" ht="5.0999999999999996" customHeight="1" x14ac:dyDescent="0.2">
      <c r="B34" s="544"/>
      <c r="C34" s="237"/>
      <c r="D34" s="237"/>
      <c r="E34" s="237"/>
      <c r="F34" s="237"/>
      <c r="G34" s="237"/>
      <c r="H34" s="237"/>
      <c r="I34" s="237"/>
      <c r="J34" s="237"/>
    </row>
    <row r="35" spans="2:15" ht="12.75" x14ac:dyDescent="0.2">
      <c r="B35" s="544">
        <v>4</v>
      </c>
      <c r="C35" s="238" t="s">
        <v>48</v>
      </c>
      <c r="D35" s="237"/>
      <c r="E35" s="237"/>
      <c r="F35" s="237"/>
      <c r="G35" s="237"/>
      <c r="H35" s="237"/>
      <c r="I35" s="237"/>
      <c r="J35" s="237"/>
    </row>
    <row r="36" spans="2:15" ht="12.75" x14ac:dyDescent="0.2">
      <c r="B36" s="544"/>
      <c r="C36" s="239" t="s">
        <v>49</v>
      </c>
      <c r="D36" s="237"/>
      <c r="E36" s="237"/>
      <c r="F36" s="237"/>
      <c r="G36" s="237"/>
      <c r="H36" s="237"/>
      <c r="I36" s="237"/>
      <c r="J36" s="237"/>
    </row>
    <row r="42" spans="2:15" x14ac:dyDescent="0.2">
      <c r="O42" s="171">
        <v>47</v>
      </c>
    </row>
  </sheetData>
  <customSheetViews>
    <customSheetView guid="{7776E5A9-720D-4A7F-AABE-6B4227AB8090}" scale="90">
      <selection activeCell="N11" sqref="N11"/>
      <pageMargins left="0" right="0" top="0" bottom="0" header="0" footer="0"/>
      <pageSetup paperSize="9" scale="90" orientation="landscape" r:id="rId1"/>
    </customSheetView>
    <customSheetView guid="{5C6599A9-EAC3-4F8A-BC3C-4202E097D9A3}" scale="70" topLeftCell="A2">
      <selection activeCell="N14" sqref="N14"/>
      <pageMargins left="0" right="0" top="0" bottom="0" header="0" footer="0"/>
      <pageSetup paperSize="9" scale="90" orientation="landscape" r:id="rId2"/>
    </customSheetView>
    <customSheetView guid="{393448E9-5930-460D-BA75-37977D66BEC8}" scale="70" topLeftCell="A2">
      <selection activeCell="N14" sqref="N14"/>
      <pageMargins left="0" right="0" top="0" bottom="0" header="0" footer="0"/>
      <pageSetup paperSize="9" scale="90" orientation="landscape" r:id="rId3"/>
    </customSheetView>
    <customSheetView guid="{C8CEDB1B-3B18-41FE-9361-2EB234E2EB8D}" scale="70" topLeftCell="A2">
      <selection activeCell="N14" sqref="N14"/>
      <pageMargins left="0" right="0" top="0" bottom="0" header="0" footer="0"/>
      <pageSetup paperSize="9" scale="90" orientation="landscape" r:id="rId4"/>
    </customSheetView>
    <customSheetView guid="{0076920E-EC0A-4FA8-AF12-CD6DC80D1161}" scale="70" topLeftCell="A2">
      <selection activeCell="N14" sqref="N14"/>
      <pageMargins left="0" right="0" top="0" bottom="0" header="0" footer="0"/>
      <pageSetup paperSize="9" scale="90" orientation="landscape" r:id="rId5"/>
    </customSheetView>
    <customSheetView guid="{2353566C-F160-4A96-908F-42A826CC08BB}" scale="80">
      <selection activeCell="N9" sqref="N9:O21"/>
      <pageMargins left="0" right="0" top="0" bottom="0" header="0" footer="0"/>
      <pageSetup paperSize="9" scale="90" orientation="landscape" r:id="rId6"/>
    </customSheetView>
  </customSheetViews>
  <pageMargins left="0.70866141732283472" right="0.70866141732283472" top="0.74803149606299213" bottom="0.74803149606299213" header="0.31496062992125984" footer="0.31496062992125984"/>
  <pageSetup paperSize="9" scale="90"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Q121"/>
  <sheetViews>
    <sheetView showGridLines="0" topLeftCell="A23" zoomScale="80" zoomScaleNormal="80" workbookViewId="0">
      <selection activeCell="B77" sqref="B77"/>
    </sheetView>
  </sheetViews>
  <sheetFormatPr defaultColWidth="9.140625" defaultRowHeight="12.75" x14ac:dyDescent="0.2"/>
  <cols>
    <col min="1" max="1" width="3.140625" style="237" customWidth="1"/>
    <col min="2" max="2" width="66.85546875" style="237" customWidth="1"/>
    <col min="3" max="3" width="15.7109375" style="237" customWidth="1"/>
    <col min="4" max="4" width="16.140625" style="237" customWidth="1"/>
    <col min="5" max="5" width="17.140625" style="237" customWidth="1"/>
    <col min="6" max="6" width="13.5703125" style="237" customWidth="1"/>
    <col min="7" max="7" width="13" style="237" customWidth="1"/>
    <col min="8" max="8" width="14.28515625" style="237" customWidth="1"/>
    <col min="9" max="9" width="6.28515625" style="237" customWidth="1"/>
    <col min="10" max="10" width="12" style="237" customWidth="1"/>
    <col min="11" max="12" width="20" style="237" customWidth="1"/>
    <col min="13" max="13" width="9.140625" style="237"/>
    <col min="14" max="14" width="13.140625" style="237" customWidth="1"/>
    <col min="15" max="15" width="14.5703125" style="237" customWidth="1"/>
    <col min="16" max="16384" width="9.140625" style="237"/>
  </cols>
  <sheetData>
    <row r="1" spans="2:17" ht="16.5" x14ac:dyDescent="0.3">
      <c r="B1" s="297" t="s">
        <v>643</v>
      </c>
      <c r="E1" s="263"/>
      <c r="F1" s="260"/>
      <c r="G1" s="236" t="s">
        <v>644</v>
      </c>
      <c r="J1" s="298"/>
      <c r="K1" s="299"/>
      <c r="L1" s="299"/>
      <c r="M1" s="299"/>
      <c r="N1" s="299"/>
      <c r="O1" s="299"/>
      <c r="P1" s="299"/>
      <c r="Q1" s="300"/>
    </row>
    <row r="2" spans="2:17" ht="15.75" x14ac:dyDescent="0.3">
      <c r="B2" s="814"/>
      <c r="E2" s="260"/>
      <c r="F2" s="260"/>
      <c r="G2" s="301">
        <v>45538</v>
      </c>
      <c r="J2" s="302"/>
      <c r="K2" s="303"/>
      <c r="L2" s="813"/>
      <c r="M2" s="813"/>
      <c r="N2" s="813"/>
      <c r="O2" s="813"/>
      <c r="P2" s="303"/>
      <c r="Q2" s="304"/>
    </row>
    <row r="3" spans="2:17" ht="18" customHeight="1" x14ac:dyDescent="0.3">
      <c r="B3" s="241" t="s">
        <v>645</v>
      </c>
      <c r="J3" s="302"/>
      <c r="K3" s="303"/>
      <c r="L3" s="303"/>
      <c r="M3" s="303"/>
      <c r="N3" s="303"/>
      <c r="O3" s="303"/>
      <c r="P3" s="303"/>
      <c r="Q3" s="304"/>
    </row>
    <row r="4" spans="2:17" ht="18" customHeight="1" x14ac:dyDescent="0.3">
      <c r="B4" s="237" t="s">
        <v>646</v>
      </c>
      <c r="J4" s="302"/>
      <c r="K4" s="303"/>
      <c r="L4" s="303"/>
      <c r="M4" s="303"/>
      <c r="N4" s="303"/>
      <c r="O4" s="303"/>
      <c r="P4" s="303"/>
      <c r="Q4" s="304"/>
    </row>
    <row r="5" spans="2:17" ht="18" customHeight="1" x14ac:dyDescent="0.3">
      <c r="B5" s="237" t="s">
        <v>647</v>
      </c>
      <c r="I5" s="305"/>
      <c r="J5" s="302"/>
      <c r="K5" s="303"/>
      <c r="L5" s="303"/>
      <c r="M5" s="303"/>
      <c r="N5" s="303"/>
      <c r="O5" s="303"/>
      <c r="P5" s="303"/>
      <c r="Q5" s="304"/>
    </row>
    <row r="6" spans="2:17" ht="16.350000000000001" customHeight="1" x14ac:dyDescent="0.3">
      <c r="B6" s="237" t="s">
        <v>648</v>
      </c>
      <c r="I6" s="305"/>
      <c r="J6" s="298"/>
      <c r="K6" s="306"/>
      <c r="L6" s="306"/>
      <c r="M6" s="306"/>
      <c r="N6" s="306"/>
      <c r="O6" s="306"/>
      <c r="P6" s="307"/>
      <c r="Q6" s="308"/>
    </row>
    <row r="7" spans="2:17" ht="16.350000000000001" customHeight="1" x14ac:dyDescent="0.3">
      <c r="B7" s="237" t="s">
        <v>649</v>
      </c>
      <c r="I7" s="305"/>
      <c r="J7" s="298"/>
      <c r="K7" s="306"/>
      <c r="L7" s="306"/>
      <c r="M7" s="306"/>
      <c r="N7" s="306"/>
      <c r="O7" s="306"/>
      <c r="P7" s="307"/>
      <c r="Q7" s="308"/>
    </row>
    <row r="8" spans="2:17" ht="8.4499999999999993" customHeight="1" thickBot="1" x14ac:dyDescent="0.35">
      <c r="B8" s="309"/>
      <c r="C8" s="310"/>
      <c r="D8" s="310"/>
      <c r="E8" s="310"/>
      <c r="F8" s="309"/>
      <c r="G8" s="309"/>
      <c r="H8" s="310"/>
      <c r="J8" s="298"/>
      <c r="L8" s="306"/>
      <c r="M8" s="306"/>
      <c r="N8" s="306"/>
      <c r="O8" s="306"/>
      <c r="P8" s="307"/>
      <c r="Q8" s="308"/>
    </row>
    <row r="9" spans="2:17" ht="15.75" thickTop="1" x14ac:dyDescent="0.3">
      <c r="B9" s="658" t="s">
        <v>650</v>
      </c>
      <c r="C9" s="657"/>
      <c r="D9" s="657"/>
      <c r="E9" s="657"/>
      <c r="F9" s="658"/>
      <c r="G9" s="657"/>
      <c r="H9" s="657"/>
      <c r="I9" s="969"/>
      <c r="J9" s="1345" t="s">
        <v>651</v>
      </c>
      <c r="L9" s="306"/>
      <c r="M9" s="306"/>
      <c r="N9" s="306"/>
      <c r="O9" s="306"/>
      <c r="P9" s="307"/>
      <c r="Q9" s="308"/>
    </row>
    <row r="10" spans="2:17" ht="14.25" x14ac:dyDescent="0.3">
      <c r="B10" s="317" t="s">
        <v>652</v>
      </c>
      <c r="C10" s="662"/>
      <c r="D10" s="662"/>
      <c r="E10" s="662"/>
      <c r="F10" s="663"/>
      <c r="G10" s="662"/>
      <c r="H10" s="662"/>
      <c r="J10" s="298"/>
      <c r="L10" s="306"/>
      <c r="M10" s="306"/>
      <c r="N10" s="306"/>
      <c r="O10" s="306"/>
      <c r="P10" s="307"/>
      <c r="Q10" s="308"/>
    </row>
    <row r="11" spans="2:17" ht="18" customHeight="1" x14ac:dyDescent="0.3">
      <c r="B11" s="317" t="s">
        <v>653</v>
      </c>
      <c r="C11" s="662"/>
      <c r="D11" s="662"/>
      <c r="E11" s="662"/>
      <c r="F11" s="663"/>
      <c r="G11" s="662"/>
      <c r="H11" s="665"/>
      <c r="J11" s="298"/>
      <c r="L11" s="306"/>
      <c r="M11" s="306"/>
      <c r="N11" s="306"/>
      <c r="O11" s="306"/>
      <c r="P11" s="307"/>
      <c r="Q11" s="308"/>
    </row>
    <row r="12" spans="2:17" ht="14.25" x14ac:dyDescent="0.3">
      <c r="B12" s="662"/>
      <c r="C12" s="314">
        <v>2025</v>
      </c>
      <c r="D12" s="313"/>
      <c r="E12" s="314"/>
      <c r="F12" s="314">
        <v>2025</v>
      </c>
      <c r="G12" s="664">
        <v>2024</v>
      </c>
      <c r="H12" s="664"/>
      <c r="J12" s="298"/>
      <c r="L12" s="306"/>
      <c r="M12" s="306"/>
      <c r="N12" s="306"/>
      <c r="O12" s="306"/>
      <c r="P12" s="307"/>
      <c r="Q12" s="308"/>
    </row>
    <row r="13" spans="2:17" ht="33" customHeight="1" x14ac:dyDescent="0.3">
      <c r="B13" s="315" t="s">
        <v>654</v>
      </c>
      <c r="C13" s="873" t="s">
        <v>655</v>
      </c>
      <c r="D13" s="941" t="s">
        <v>656</v>
      </c>
      <c r="E13" s="941" t="s">
        <v>657</v>
      </c>
      <c r="F13" s="316" t="s">
        <v>658</v>
      </c>
      <c r="G13" s="664" t="s">
        <v>658</v>
      </c>
      <c r="H13" s="1232" t="s">
        <v>659</v>
      </c>
      <c r="J13" s="298"/>
      <c r="L13" s="306"/>
      <c r="M13" s="306"/>
      <c r="N13" s="306"/>
      <c r="O13" s="306"/>
      <c r="P13" s="307"/>
      <c r="Q13" s="308"/>
    </row>
    <row r="14" spans="2:17" ht="14.25" x14ac:dyDescent="0.3">
      <c r="B14" s="317" t="s">
        <v>660</v>
      </c>
      <c r="C14" s="942">
        <v>36687</v>
      </c>
      <c r="D14" s="942">
        <v>-116.62557354456102</v>
      </c>
      <c r="E14" s="943">
        <v>-1670.7906698612821</v>
      </c>
      <c r="F14" s="940">
        <f>+C14+D14+E14</f>
        <v>34899.583756594162</v>
      </c>
      <c r="G14" s="318">
        <v>33772</v>
      </c>
      <c r="H14" s="1230">
        <v>3.3916301147930344E-2</v>
      </c>
      <c r="J14" s="298"/>
      <c r="L14" s="306"/>
      <c r="M14" s="306"/>
      <c r="N14" s="306"/>
      <c r="O14" s="306"/>
      <c r="P14" s="307"/>
      <c r="Q14" s="308"/>
    </row>
    <row r="15" spans="2:17" ht="14.25" x14ac:dyDescent="0.3">
      <c r="B15" s="317" t="s">
        <v>661</v>
      </c>
      <c r="C15" s="942">
        <v>64575</v>
      </c>
      <c r="D15" s="942">
        <v>-205.27970157385528</v>
      </c>
      <c r="E15" s="943">
        <v>-2940.8593645240085</v>
      </c>
      <c r="F15" s="940">
        <f t="shared" ref="F15:F22" si="0">+C15+D15+E15</f>
        <v>61428.860933902135</v>
      </c>
      <c r="G15" s="318">
        <v>58532</v>
      </c>
      <c r="H15" s="1474">
        <v>5.0032084943461258E-2</v>
      </c>
      <c r="I15" s="1233" t="s">
        <v>662</v>
      </c>
      <c r="J15" s="298"/>
      <c r="L15" s="306"/>
      <c r="M15" s="306"/>
      <c r="N15" s="306"/>
      <c r="O15" s="306"/>
      <c r="P15" s="307"/>
      <c r="Q15" s="308"/>
    </row>
    <row r="16" spans="2:17" ht="14.25" x14ac:dyDescent="0.3">
      <c r="B16" s="317" t="s">
        <v>663</v>
      </c>
      <c r="C16" s="942">
        <v>66507</v>
      </c>
      <c r="D16" s="942">
        <v>-211.4214032144389</v>
      </c>
      <c r="E16" s="943">
        <v>-3028.8460512024503</v>
      </c>
      <c r="F16" s="940">
        <f t="shared" si="0"/>
        <v>63266.732545583116</v>
      </c>
      <c r="G16" s="318">
        <v>61223</v>
      </c>
      <c r="H16" s="1230">
        <v>3.3913235935628887E-2</v>
      </c>
      <c r="I16" s="1233"/>
      <c r="J16" s="298"/>
      <c r="L16" s="306"/>
      <c r="M16" s="306"/>
      <c r="N16" s="306"/>
      <c r="O16" s="306"/>
      <c r="P16" s="307"/>
      <c r="Q16" s="308"/>
    </row>
    <row r="17" spans="2:17" ht="14.25" x14ac:dyDescent="0.3">
      <c r="B17" s="317" t="s">
        <v>664</v>
      </c>
      <c r="C17" s="942">
        <v>74319</v>
      </c>
      <c r="D17" s="942">
        <v>-236.25524028288578</v>
      </c>
      <c r="E17" s="943">
        <v>-3384.6183060326716</v>
      </c>
      <c r="F17" s="940">
        <f t="shared" si="0"/>
        <v>70698.126453684439</v>
      </c>
      <c r="G17" s="318">
        <v>68415</v>
      </c>
      <c r="H17" s="1230">
        <v>3.3904898875079421E-2</v>
      </c>
      <c r="J17" s="298"/>
      <c r="L17" s="306"/>
      <c r="M17" s="306"/>
      <c r="N17" s="306"/>
      <c r="O17" s="306"/>
      <c r="P17" s="307"/>
      <c r="Q17" s="308"/>
    </row>
    <row r="18" spans="2:17" ht="14.25" x14ac:dyDescent="0.3">
      <c r="B18" s="317" t="s">
        <v>665</v>
      </c>
      <c r="C18" s="942">
        <v>44623</v>
      </c>
      <c r="D18" s="942">
        <v>-141.85359850298326</v>
      </c>
      <c r="E18" s="943">
        <v>-2032.2101033396023</v>
      </c>
      <c r="F18" s="940">
        <f t="shared" si="0"/>
        <v>42448.936298157416</v>
      </c>
      <c r="G18" s="318">
        <v>41078</v>
      </c>
      <c r="H18" s="1230">
        <v>3.3908308189663748E-2</v>
      </c>
      <c r="J18" s="298"/>
      <c r="L18" s="306"/>
      <c r="M18" s="306"/>
      <c r="N18" s="306"/>
      <c r="O18" s="306"/>
      <c r="P18" s="307"/>
      <c r="Q18" s="308"/>
    </row>
    <row r="19" spans="2:17" ht="14.25" x14ac:dyDescent="0.3">
      <c r="B19" s="317" t="s">
        <v>666</v>
      </c>
      <c r="C19" s="942">
        <v>63238</v>
      </c>
      <c r="D19" s="942">
        <v>-201.02946601823399</v>
      </c>
      <c r="E19" s="943">
        <v>-2879.970027003782</v>
      </c>
      <c r="F19" s="940">
        <f t="shared" si="0"/>
        <v>60157.000506977987</v>
      </c>
      <c r="G19" s="318">
        <v>58214</v>
      </c>
      <c r="H19" s="1230">
        <v>3.3917939510613712E-2</v>
      </c>
      <c r="J19" s="298"/>
      <c r="L19" s="306"/>
      <c r="M19" s="306"/>
      <c r="N19" s="306"/>
      <c r="O19" s="306"/>
      <c r="P19" s="307"/>
      <c r="Q19" s="308"/>
    </row>
    <row r="20" spans="2:17" ht="14.25" x14ac:dyDescent="0.3">
      <c r="B20" s="317" t="s">
        <v>667</v>
      </c>
      <c r="C20" s="942">
        <v>50239</v>
      </c>
      <c r="D20" s="942">
        <v>-159.70649519735059</v>
      </c>
      <c r="E20" s="943">
        <v>-2287.9726459825265</v>
      </c>
      <c r="F20" s="940">
        <f t="shared" si="0"/>
        <v>47791.320858820123</v>
      </c>
      <c r="G20" s="318">
        <v>46248</v>
      </c>
      <c r="H20" s="1230">
        <v>3.3910500081379177E-2</v>
      </c>
      <c r="J20" s="298"/>
      <c r="L20" s="306"/>
      <c r="M20" s="306"/>
      <c r="N20" s="306"/>
      <c r="O20" s="306"/>
      <c r="P20" s="307"/>
      <c r="Q20" s="308"/>
    </row>
    <row r="21" spans="2:17" ht="14.25" x14ac:dyDescent="0.3">
      <c r="B21" s="317" t="s">
        <v>668</v>
      </c>
      <c r="C21" s="942">
        <v>177270</v>
      </c>
      <c r="D21" s="942">
        <v>-563.52973593491788</v>
      </c>
      <c r="E21" s="943">
        <v>-8073.1883786166618</v>
      </c>
      <c r="F21" s="940">
        <f t="shared" si="0"/>
        <v>168633.28188544841</v>
      </c>
      <c r="G21" s="318">
        <v>163187</v>
      </c>
      <c r="H21" s="1230">
        <v>3.3911650148799516E-2</v>
      </c>
      <c r="J21" s="298"/>
      <c r="L21" s="306"/>
      <c r="M21" s="306"/>
      <c r="N21" s="306"/>
      <c r="O21" s="306"/>
      <c r="P21" s="307"/>
      <c r="Q21" s="308"/>
    </row>
    <row r="22" spans="2:17" ht="14.25" x14ac:dyDescent="0.3">
      <c r="B22" s="319" t="s">
        <v>669</v>
      </c>
      <c r="C22" s="944">
        <v>129158</v>
      </c>
      <c r="D22" s="944">
        <v>-410.58483462448311</v>
      </c>
      <c r="E22" s="945">
        <v>-5882.0830631543458</v>
      </c>
      <c r="F22" s="1343">
        <f t="shared" si="0"/>
        <v>122865.33210222116</v>
      </c>
      <c r="G22" s="320">
        <v>118898</v>
      </c>
      <c r="H22" s="1231">
        <v>3.3908073577721277E-2</v>
      </c>
      <c r="J22" s="298"/>
      <c r="L22" s="306"/>
      <c r="M22" s="306"/>
      <c r="N22" s="306"/>
      <c r="O22" s="306"/>
      <c r="P22" s="307"/>
      <c r="Q22" s="308"/>
    </row>
    <row r="23" spans="2:17" ht="17.45" customHeight="1" thickBot="1" x14ac:dyDescent="0.35">
      <c r="B23" s="309"/>
      <c r="C23" s="310"/>
      <c r="D23" s="310"/>
      <c r="E23" s="310"/>
      <c r="F23" s="309"/>
      <c r="G23" s="309"/>
      <c r="H23" s="659"/>
      <c r="J23" s="298"/>
      <c r="L23" s="306"/>
      <c r="M23" s="306"/>
      <c r="N23" s="306"/>
      <c r="O23" s="306"/>
      <c r="P23" s="307"/>
      <c r="Q23" s="308"/>
    </row>
    <row r="24" spans="2:17" ht="15.75" thickTop="1" x14ac:dyDescent="0.3">
      <c r="B24" s="658" t="s">
        <v>670</v>
      </c>
      <c r="C24" s="657"/>
      <c r="D24" s="657"/>
      <c r="E24" s="657"/>
      <c r="F24" s="658"/>
      <c r="G24" s="657"/>
      <c r="H24" s="657"/>
      <c r="J24" s="1493" t="str">
        <f>+J9</f>
        <v>rev 2024-09-23</v>
      </c>
      <c r="L24" s="306"/>
      <c r="M24" s="306"/>
      <c r="N24" s="306"/>
      <c r="O24" s="306"/>
      <c r="P24" s="307"/>
      <c r="Q24" s="308"/>
    </row>
    <row r="25" spans="2:17" ht="14.25" x14ac:dyDescent="0.3">
      <c r="B25" s="317" t="str">
        <f>+B10</f>
        <v>Bruttobelopp motsvarar innevarade års prislappar uppräknade med PLO för budgetåret enligt vårprop innevarande år</v>
      </c>
      <c r="C25" s="662"/>
      <c r="D25" s="662"/>
      <c r="E25" s="662"/>
      <c r="F25" s="663"/>
      <c r="G25" s="662"/>
      <c r="H25" s="662"/>
      <c r="J25" s="298"/>
      <c r="L25" s="306"/>
      <c r="M25" s="306"/>
      <c r="N25" s="306"/>
      <c r="O25" s="306"/>
      <c r="P25" s="307"/>
      <c r="Q25" s="308"/>
    </row>
    <row r="26" spans="2:17" ht="14.25" x14ac:dyDescent="0.3">
      <c r="B26" s="317" t="s">
        <v>671</v>
      </c>
      <c r="C26" s="662"/>
      <c r="D26" s="662"/>
      <c r="E26" s="662"/>
      <c r="F26" s="663"/>
      <c r="G26" s="665"/>
      <c r="H26" s="665"/>
      <c r="J26" s="298"/>
      <c r="L26" s="306"/>
      <c r="M26" s="306"/>
      <c r="N26" s="306"/>
      <c r="O26" s="306"/>
      <c r="P26" s="307"/>
      <c r="Q26" s="308"/>
    </row>
    <row r="27" spans="2:17" ht="14.25" x14ac:dyDescent="0.3">
      <c r="B27" s="662"/>
      <c r="C27" s="314">
        <f>+C12</f>
        <v>2025</v>
      </c>
      <c r="D27" s="313"/>
      <c r="E27" s="314"/>
      <c r="F27" s="314">
        <f>+F12</f>
        <v>2025</v>
      </c>
      <c r="G27" s="664">
        <f>+G12</f>
        <v>2024</v>
      </c>
      <c r="H27" s="664"/>
      <c r="J27" s="298"/>
      <c r="L27" s="306"/>
      <c r="M27" s="306"/>
      <c r="N27" s="306"/>
      <c r="O27" s="306"/>
      <c r="P27" s="307"/>
      <c r="Q27" s="308"/>
    </row>
    <row r="28" spans="2:17" ht="28.5" customHeight="1" x14ac:dyDescent="0.3">
      <c r="B28" s="315" t="s">
        <v>654</v>
      </c>
      <c r="C28" s="873" t="s">
        <v>672</v>
      </c>
      <c r="D28" s="941" t="s">
        <v>656</v>
      </c>
      <c r="E28" s="941" t="s">
        <v>657</v>
      </c>
      <c r="F28" s="316" t="s">
        <v>673</v>
      </c>
      <c r="G28" s="664" t="s">
        <v>673</v>
      </c>
      <c r="H28" s="664" t="s">
        <v>674</v>
      </c>
      <c r="J28" s="298"/>
      <c r="L28" s="306"/>
      <c r="M28" s="306"/>
      <c r="N28" s="306"/>
      <c r="O28" s="306"/>
      <c r="P28" s="307"/>
      <c r="Q28" s="308"/>
    </row>
    <row r="29" spans="2:17" ht="14.25" x14ac:dyDescent="0.3">
      <c r="B29" s="317" t="s">
        <v>660</v>
      </c>
      <c r="C29" s="942">
        <v>24956</v>
      </c>
      <c r="D29" s="942">
        <v>0</v>
      </c>
      <c r="E29" s="943">
        <v>-442.84167663233615</v>
      </c>
      <c r="F29" s="940">
        <f>+C29+D29+E29</f>
        <v>24513.158323367665</v>
      </c>
      <c r="G29" s="318">
        <v>22710</v>
      </c>
      <c r="H29" s="1474">
        <f t="shared" ref="H29:H37" si="1">+(+F29-G29)/G29</f>
        <v>7.939930970355194E-2</v>
      </c>
      <c r="I29" s="1233" t="s">
        <v>675</v>
      </c>
      <c r="J29" s="1233"/>
      <c r="L29" s="306"/>
      <c r="M29" s="306"/>
      <c r="N29" s="306"/>
      <c r="O29" s="306"/>
      <c r="P29" s="307"/>
      <c r="Q29" s="308"/>
    </row>
    <row r="30" spans="2:17" ht="14.25" x14ac:dyDescent="0.3">
      <c r="B30" s="317" t="s">
        <v>661</v>
      </c>
      <c r="C30" s="942">
        <v>52756</v>
      </c>
      <c r="D30" s="942">
        <v>0</v>
      </c>
      <c r="E30" s="943">
        <v>-936.14984342104196</v>
      </c>
      <c r="F30" s="940">
        <f t="shared" ref="F30:F37" si="2">+C30+D30+E30</f>
        <v>51819.850156578956</v>
      </c>
      <c r="G30" s="318">
        <v>50117</v>
      </c>
      <c r="H30" s="1230">
        <f t="shared" si="1"/>
        <v>3.397749579142717E-2</v>
      </c>
      <c r="J30" s="298"/>
      <c r="L30" s="306"/>
      <c r="M30" s="306"/>
      <c r="N30" s="306"/>
      <c r="O30" s="306"/>
      <c r="P30" s="307"/>
      <c r="Q30" s="308"/>
    </row>
    <row r="31" spans="2:17" ht="14.25" x14ac:dyDescent="0.3">
      <c r="B31" s="317" t="s">
        <v>663</v>
      </c>
      <c r="C31" s="942">
        <v>57602</v>
      </c>
      <c r="D31" s="942">
        <v>0</v>
      </c>
      <c r="E31" s="943">
        <v>-1022.1416195454329</v>
      </c>
      <c r="F31" s="940">
        <f t="shared" si="2"/>
        <v>56579.858380454571</v>
      </c>
      <c r="G31" s="318">
        <v>54722</v>
      </c>
      <c r="H31" s="1230">
        <f t="shared" si="1"/>
        <v>3.3950849392466842E-2</v>
      </c>
      <c r="J31" s="298"/>
      <c r="L31" s="306"/>
      <c r="M31" s="306"/>
      <c r="N31" s="306"/>
      <c r="O31" s="306"/>
      <c r="P31" s="307"/>
      <c r="Q31" s="308"/>
    </row>
    <row r="32" spans="2:17" ht="14.25" x14ac:dyDescent="0.3">
      <c r="B32" s="317" t="s">
        <v>664</v>
      </c>
      <c r="C32" s="942">
        <v>90398</v>
      </c>
      <c r="D32" s="942">
        <v>0</v>
      </c>
      <c r="E32" s="943">
        <v>-1604.1032971714185</v>
      </c>
      <c r="F32" s="940">
        <f t="shared" si="2"/>
        <v>88793.896702828584</v>
      </c>
      <c r="G32" s="318">
        <v>85877</v>
      </c>
      <c r="H32" s="1230">
        <f t="shared" si="1"/>
        <v>3.3965982775697616E-2</v>
      </c>
      <c r="J32" s="298"/>
      <c r="L32" s="306"/>
      <c r="M32" s="306"/>
      <c r="N32" s="306"/>
      <c r="O32" s="306"/>
      <c r="P32" s="307"/>
      <c r="Q32" s="308"/>
    </row>
    <row r="33" spans="2:17" ht="14.25" x14ac:dyDescent="0.3">
      <c r="B33" s="317" t="s">
        <v>665</v>
      </c>
      <c r="C33" s="942">
        <v>46746</v>
      </c>
      <c r="D33" s="942">
        <v>0</v>
      </c>
      <c r="E33" s="943">
        <v>-829.50300592463475</v>
      </c>
      <c r="F33" s="940">
        <f t="shared" si="2"/>
        <v>45916.496994075365</v>
      </c>
      <c r="G33" s="318">
        <v>44409</v>
      </c>
      <c r="H33" s="1230">
        <f t="shared" si="1"/>
        <v>3.394575410559493E-2</v>
      </c>
      <c r="J33" s="298"/>
      <c r="L33" s="306"/>
      <c r="M33" s="306"/>
      <c r="N33" s="306"/>
      <c r="O33" s="306"/>
      <c r="P33" s="307"/>
      <c r="Q33" s="308"/>
    </row>
    <row r="34" spans="2:17" ht="14.25" x14ac:dyDescent="0.3">
      <c r="B34" s="317" t="s">
        <v>666</v>
      </c>
      <c r="C34" s="942">
        <v>61355</v>
      </c>
      <c r="D34" s="942">
        <v>0</v>
      </c>
      <c r="E34" s="943">
        <v>-1088.7382220619083</v>
      </c>
      <c r="F34" s="940">
        <f t="shared" si="2"/>
        <v>60266.261777938089</v>
      </c>
      <c r="G34" s="318">
        <v>58286</v>
      </c>
      <c r="H34" s="1230">
        <f t="shared" si="1"/>
        <v>3.3974912979756529E-2</v>
      </c>
      <c r="J34" s="298"/>
      <c r="L34" s="306"/>
      <c r="M34" s="306"/>
      <c r="N34" s="306"/>
      <c r="O34" s="306"/>
      <c r="P34" s="307"/>
      <c r="Q34" s="308"/>
    </row>
    <row r="35" spans="2:17" ht="14.25" x14ac:dyDescent="0.3">
      <c r="B35" s="317" t="s">
        <v>667</v>
      </c>
      <c r="C35" s="942">
        <v>40810</v>
      </c>
      <c r="D35" s="942">
        <v>0</v>
      </c>
      <c r="E35" s="943">
        <v>-724.16929088658583</v>
      </c>
      <c r="F35" s="940">
        <f t="shared" si="2"/>
        <v>40085.830709113412</v>
      </c>
      <c r="G35" s="318">
        <v>38770</v>
      </c>
      <c r="H35" s="1230">
        <f t="shared" si="1"/>
        <v>3.3939404413552025E-2</v>
      </c>
      <c r="J35" s="298"/>
      <c r="L35" s="306"/>
      <c r="M35" s="306"/>
      <c r="N35" s="306"/>
      <c r="O35" s="306"/>
      <c r="P35" s="307"/>
      <c r="Q35" s="308"/>
    </row>
    <row r="36" spans="2:17" ht="14.25" x14ac:dyDescent="0.3">
      <c r="B36" s="317" t="s">
        <v>668</v>
      </c>
      <c r="C36" s="942">
        <v>108005</v>
      </c>
      <c r="D36" s="942">
        <v>0</v>
      </c>
      <c r="E36" s="943">
        <v>-1916.5377177702942</v>
      </c>
      <c r="F36" s="940">
        <f t="shared" si="2"/>
        <v>106088.46228222971</v>
      </c>
      <c r="G36" s="318">
        <v>102604</v>
      </c>
      <c r="H36" s="1230">
        <f t="shared" si="1"/>
        <v>3.3960296696324797E-2</v>
      </c>
      <c r="J36" s="298"/>
      <c r="L36" s="306"/>
      <c r="M36" s="306"/>
      <c r="N36" s="306"/>
      <c r="O36" s="306"/>
      <c r="P36" s="307"/>
      <c r="Q36" s="308"/>
    </row>
    <row r="37" spans="2:17" ht="14.25" x14ac:dyDescent="0.3">
      <c r="B37" s="319" t="s">
        <v>669</v>
      </c>
      <c r="C37" s="944">
        <v>59769</v>
      </c>
      <c r="D37" s="944">
        <v>0</v>
      </c>
      <c r="E37" s="945">
        <v>-1060.5948136976317</v>
      </c>
      <c r="F37" s="1343">
        <f t="shared" si="2"/>
        <v>58708.405186302371</v>
      </c>
      <c r="G37" s="320">
        <v>56780</v>
      </c>
      <c r="H37" s="1231">
        <f t="shared" si="1"/>
        <v>3.3962754249777571E-2</v>
      </c>
      <c r="J37" s="298"/>
      <c r="L37" s="306"/>
      <c r="M37" s="306"/>
      <c r="N37" s="306"/>
      <c r="O37" s="306"/>
      <c r="P37" s="307"/>
      <c r="Q37" s="308"/>
    </row>
    <row r="38" spans="2:17" ht="14.25" x14ac:dyDescent="0.3">
      <c r="B38" s="124" t="s">
        <v>676</v>
      </c>
      <c r="C38" s="661"/>
      <c r="D38" s="661"/>
      <c r="E38" s="661"/>
      <c r="F38" s="661"/>
      <c r="G38" s="661"/>
      <c r="H38" s="661"/>
      <c r="I38" s="660"/>
      <c r="J38" s="298"/>
      <c r="L38" s="306"/>
      <c r="M38" s="306"/>
      <c r="N38" s="306"/>
      <c r="O38" s="306"/>
      <c r="P38" s="307"/>
      <c r="Q38" s="308"/>
    </row>
    <row r="39" spans="2:17" ht="14.25" x14ac:dyDescent="0.3">
      <c r="B39" s="124" t="s">
        <v>677</v>
      </c>
      <c r="C39" s="661"/>
      <c r="D39" s="661"/>
      <c r="E39" s="661"/>
      <c r="F39" s="661"/>
      <c r="G39" s="661"/>
      <c r="H39" s="661"/>
      <c r="I39" s="660"/>
      <c r="J39" s="298"/>
      <c r="L39" s="306"/>
      <c r="M39" s="306"/>
      <c r="N39" s="306"/>
      <c r="O39" s="306"/>
      <c r="P39" s="307"/>
      <c r="Q39" s="308"/>
    </row>
    <row r="40" spans="2:17" ht="14.25" x14ac:dyDescent="0.3">
      <c r="B40" s="124" t="s">
        <v>678</v>
      </c>
      <c r="C40" s="661"/>
      <c r="D40" s="661"/>
      <c r="E40" s="661"/>
      <c r="F40" s="661"/>
      <c r="G40" s="661"/>
      <c r="H40" s="661"/>
      <c r="I40" s="660"/>
      <c r="J40" s="298"/>
      <c r="L40" s="306"/>
      <c r="M40" s="306"/>
      <c r="N40" s="306"/>
      <c r="O40" s="306"/>
      <c r="P40" s="307"/>
      <c r="Q40" s="308"/>
    </row>
    <row r="41" spans="2:17" ht="12.6" customHeight="1" x14ac:dyDescent="0.3">
      <c r="B41" s="124" t="s">
        <v>679</v>
      </c>
      <c r="C41" s="661"/>
      <c r="D41" s="661"/>
      <c r="E41" s="661"/>
      <c r="F41" s="661"/>
      <c r="G41" s="661"/>
      <c r="H41" s="661"/>
      <c r="I41" s="660"/>
      <c r="J41" s="298"/>
      <c r="L41" s="306"/>
      <c r="M41" s="306"/>
      <c r="N41" s="306"/>
      <c r="O41" s="306"/>
      <c r="P41" s="307"/>
      <c r="Q41" s="308"/>
    </row>
    <row r="42" spans="2:17" ht="2.4500000000000002" customHeight="1" x14ac:dyDescent="0.3">
      <c r="B42" s="236"/>
      <c r="J42" s="298"/>
      <c r="L42" s="306"/>
      <c r="M42" s="306"/>
      <c r="N42" s="306"/>
      <c r="O42" s="306"/>
      <c r="P42" s="307"/>
      <c r="Q42" s="308"/>
    </row>
    <row r="43" spans="2:17" ht="14.25" x14ac:dyDescent="0.3">
      <c r="F43" s="260"/>
      <c r="G43" s="243" t="s">
        <v>680</v>
      </c>
      <c r="H43" s="260"/>
      <c r="L43" s="306"/>
    </row>
    <row r="44" spans="2:17" ht="15" x14ac:dyDescent="0.25">
      <c r="B44" s="241" t="s">
        <v>681</v>
      </c>
      <c r="F44" s="260"/>
      <c r="G44" s="348">
        <v>45539</v>
      </c>
      <c r="H44" s="260"/>
    </row>
    <row r="45" spans="2:17" ht="18" x14ac:dyDescent="0.25">
      <c r="B45" s="237" t="s">
        <v>682</v>
      </c>
      <c r="F45" s="322"/>
      <c r="G45" s="260"/>
      <c r="H45" s="260"/>
      <c r="I45" s="260"/>
    </row>
    <row r="46" spans="2:17" ht="14.1" customHeight="1" thickBot="1" x14ac:dyDescent="0.35">
      <c r="B46" s="236"/>
      <c r="C46" s="323"/>
      <c r="D46" s="323"/>
      <c r="E46" s="243"/>
      <c r="F46" s="243"/>
      <c r="G46" s="324"/>
      <c r="I46" s="321"/>
    </row>
    <row r="47" spans="2:17" ht="15" x14ac:dyDescent="0.2">
      <c r="B47" s="1513" t="s">
        <v>683</v>
      </c>
      <c r="C47" s="1513"/>
      <c r="D47" s="1513"/>
      <c r="E47" s="1513"/>
      <c r="F47" s="1513"/>
      <c r="H47" s="260" t="s">
        <v>684</v>
      </c>
      <c r="I47" s="340"/>
      <c r="K47" s="875"/>
    </row>
    <row r="48" spans="2:17" ht="18.75" x14ac:dyDescent="0.3">
      <c r="B48" s="325"/>
      <c r="C48" s="873" t="s">
        <v>685</v>
      </c>
      <c r="D48" s="873" t="str">
        <f>+C48</f>
        <v>Prognos 2024</v>
      </c>
      <c r="E48" s="314" t="s">
        <v>686</v>
      </c>
      <c r="F48" s="314" t="str">
        <f>+E48</f>
        <v>Budget 2025</v>
      </c>
      <c r="G48" s="1190"/>
      <c r="I48" s="666"/>
      <c r="K48" s="875"/>
    </row>
    <row r="49" spans="2:13" ht="18.75" x14ac:dyDescent="0.3">
      <c r="B49" s="315" t="s">
        <v>687</v>
      </c>
      <c r="C49" s="873" t="s">
        <v>688</v>
      </c>
      <c r="D49" s="874" t="s">
        <v>689</v>
      </c>
      <c r="E49" s="314" t="s">
        <v>688</v>
      </c>
      <c r="F49" s="314" t="s">
        <v>689</v>
      </c>
      <c r="G49" s="324"/>
      <c r="K49" s="875"/>
    </row>
    <row r="50" spans="2:13" s="249" customFormat="1" ht="18" customHeight="1" x14ac:dyDescent="0.3">
      <c r="B50" s="342" t="s">
        <v>690</v>
      </c>
      <c r="C50" s="875">
        <v>58655</v>
      </c>
      <c r="D50" s="876">
        <v>58655</v>
      </c>
      <c r="E50" s="326">
        <v>64000</v>
      </c>
      <c r="F50" s="326">
        <v>63000</v>
      </c>
      <c r="G50" s="324"/>
      <c r="L50" s="237"/>
      <c r="M50" s="237"/>
    </row>
    <row r="51" spans="2:13" s="249" customFormat="1" ht="18" customHeight="1" x14ac:dyDescent="0.2">
      <c r="B51" s="342" t="s">
        <v>691</v>
      </c>
      <c r="C51" s="875">
        <v>95859</v>
      </c>
      <c r="D51" s="876">
        <v>95859</v>
      </c>
      <c r="E51" s="326">
        <v>101232</v>
      </c>
      <c r="F51" s="326">
        <v>99232</v>
      </c>
      <c r="G51" s="572"/>
      <c r="L51" s="237"/>
      <c r="M51" s="237"/>
    </row>
    <row r="52" spans="2:13" s="249" customFormat="1" ht="18" customHeight="1" x14ac:dyDescent="0.2">
      <c r="B52" s="342" t="s">
        <v>692</v>
      </c>
      <c r="C52" s="875">
        <v>122212</v>
      </c>
      <c r="D52" s="876">
        <v>122212</v>
      </c>
      <c r="E52" s="326">
        <v>129500</v>
      </c>
      <c r="F52" s="326">
        <v>126500</v>
      </c>
      <c r="G52" s="572"/>
    </row>
    <row r="53" spans="2:13" s="249" customFormat="1" ht="18" customHeight="1" x14ac:dyDescent="0.3">
      <c r="B53" s="342" t="s">
        <v>693</v>
      </c>
      <c r="C53" s="875">
        <v>71616</v>
      </c>
      <c r="D53" s="876">
        <v>71616</v>
      </c>
      <c r="E53" s="326">
        <v>71500</v>
      </c>
      <c r="F53" s="326">
        <v>71500</v>
      </c>
      <c r="G53" s="571"/>
    </row>
    <row r="54" spans="2:13" s="249" customFormat="1" ht="18" customHeight="1" x14ac:dyDescent="0.3">
      <c r="B54" s="342" t="s">
        <v>694</v>
      </c>
      <c r="C54" s="875">
        <v>67751</v>
      </c>
      <c r="D54" s="876">
        <v>67751</v>
      </c>
      <c r="E54" s="326">
        <v>59000</v>
      </c>
      <c r="F54" s="326">
        <v>65000</v>
      </c>
      <c r="G54" s="571"/>
    </row>
    <row r="55" spans="2:13" ht="18" customHeight="1" x14ac:dyDescent="0.3">
      <c r="B55" s="327" t="s">
        <v>695</v>
      </c>
      <c r="C55" s="877">
        <f>SUM(C50:C54)</f>
        <v>416093</v>
      </c>
      <c r="D55" s="878">
        <f>SUM(D50:D54)</f>
        <v>416093</v>
      </c>
      <c r="E55" s="1191">
        <f>SUM(E50:E54)</f>
        <v>425232</v>
      </c>
      <c r="F55" s="1191">
        <f>SUM(F50:F54)</f>
        <v>425232</v>
      </c>
      <c r="G55" s="571"/>
      <c r="I55" s="262"/>
    </row>
    <row r="56" spans="2:13" ht="19.5" thickBot="1" x14ac:dyDescent="0.35">
      <c r="B56" s="247"/>
      <c r="C56" s="330"/>
      <c r="D56" s="330"/>
      <c r="E56" s="262"/>
      <c r="F56" s="262"/>
      <c r="G56" s="329"/>
      <c r="H56" s="324"/>
      <c r="I56" s="968"/>
      <c r="J56" s="331"/>
      <c r="K56" s="324"/>
      <c r="L56" s="324"/>
    </row>
    <row r="57" spans="2:13" ht="18.75" x14ac:dyDescent="0.3">
      <c r="B57" s="332" t="str">
        <f>+B47</f>
        <v>Preliminiära Anslag utbildning på grund- och avancerad nivå 2024-2025, netto (tkr)</v>
      </c>
      <c r="C57" s="879"/>
      <c r="D57" s="879"/>
      <c r="E57" s="332"/>
      <c r="F57" s="332"/>
      <c r="G57" s="329"/>
      <c r="H57" s="260" t="s">
        <v>684</v>
      </c>
      <c r="J57" s="333"/>
      <c r="K57" s="331"/>
      <c r="L57" s="333"/>
    </row>
    <row r="58" spans="2:13" ht="6.6" customHeight="1" x14ac:dyDescent="0.3">
      <c r="B58" s="312"/>
      <c r="C58" s="880"/>
      <c r="D58" s="880"/>
      <c r="E58" s="290"/>
      <c r="F58" s="290"/>
      <c r="G58" s="329"/>
      <c r="H58" s="334"/>
      <c r="I58" s="335"/>
      <c r="J58" s="335"/>
      <c r="K58" s="335"/>
      <c r="L58" s="335"/>
    </row>
    <row r="59" spans="2:13" ht="18.75" x14ac:dyDescent="0.3">
      <c r="B59" s="336"/>
      <c r="C59" s="873" t="str">
        <f>+C48</f>
        <v>Prognos 2024</v>
      </c>
      <c r="D59" s="873" t="str">
        <f>+D48</f>
        <v>Prognos 2024</v>
      </c>
      <c r="E59" s="314" t="str">
        <f>+E48</f>
        <v>Budget 2025</v>
      </c>
      <c r="F59" s="314" t="str">
        <f>+F48</f>
        <v>Budget 2025</v>
      </c>
      <c r="G59" s="329"/>
      <c r="J59" s="333"/>
      <c r="K59" s="331"/>
      <c r="L59" s="335"/>
    </row>
    <row r="60" spans="2:13" ht="18.75" x14ac:dyDescent="0.3">
      <c r="B60" s="315" t="s">
        <v>696</v>
      </c>
      <c r="C60" s="873" t="s">
        <v>688</v>
      </c>
      <c r="D60" s="876" t="s">
        <v>689</v>
      </c>
      <c r="E60" s="314" t="s">
        <v>688</v>
      </c>
      <c r="F60" s="314" t="s">
        <v>689</v>
      </c>
      <c r="G60" s="329"/>
      <c r="H60" s="334"/>
      <c r="I60" s="335"/>
      <c r="J60" s="335"/>
      <c r="K60" s="335"/>
      <c r="L60" s="335"/>
    </row>
    <row r="61" spans="2:13" ht="16.350000000000001" customHeight="1" x14ac:dyDescent="0.3">
      <c r="B61" s="283" t="s">
        <v>697</v>
      </c>
      <c r="C61" s="875"/>
      <c r="D61" s="876"/>
      <c r="E61" s="326"/>
      <c r="F61" s="326">
        <v>1000</v>
      </c>
      <c r="G61" s="329"/>
      <c r="J61" s="333"/>
      <c r="K61" s="331"/>
    </row>
    <row r="62" spans="2:13" ht="16.350000000000001" customHeight="1" x14ac:dyDescent="0.3">
      <c r="B62" s="548" t="s">
        <v>698</v>
      </c>
      <c r="C62" s="875">
        <v>39700</v>
      </c>
      <c r="D62" s="876">
        <v>39291</v>
      </c>
      <c r="E62" s="326">
        <v>42000</v>
      </c>
      <c r="F62" s="326">
        <v>40500</v>
      </c>
      <c r="G62" s="260"/>
      <c r="H62" s="334"/>
      <c r="I62" s="335"/>
      <c r="J62" s="335"/>
      <c r="K62" s="335"/>
    </row>
    <row r="63" spans="2:13" ht="16.350000000000001" customHeight="1" x14ac:dyDescent="0.2">
      <c r="B63" s="548" t="s">
        <v>699</v>
      </c>
      <c r="C63" s="875">
        <v>43900</v>
      </c>
      <c r="D63" s="876">
        <v>44917</v>
      </c>
      <c r="E63" s="326">
        <v>45955</v>
      </c>
      <c r="F63" s="326">
        <v>46955</v>
      </c>
      <c r="G63" s="260"/>
    </row>
    <row r="64" spans="2:13" ht="16.350000000000001" customHeight="1" x14ac:dyDescent="0.2">
      <c r="B64" s="548" t="s">
        <v>700</v>
      </c>
      <c r="C64" s="875">
        <v>78515</v>
      </c>
      <c r="D64" s="876">
        <v>76887</v>
      </c>
      <c r="E64" s="326">
        <v>80500</v>
      </c>
      <c r="F64" s="326">
        <v>79000</v>
      </c>
      <c r="G64" s="260"/>
    </row>
    <row r="65" spans="2:11" ht="16.350000000000001" customHeight="1" x14ac:dyDescent="0.2">
      <c r="B65" s="548" t="s">
        <v>701</v>
      </c>
      <c r="C65" s="875">
        <v>59675</v>
      </c>
      <c r="D65" s="876">
        <v>60695</v>
      </c>
      <c r="E65" s="326">
        <v>61000</v>
      </c>
      <c r="F65" s="326">
        <v>62000</v>
      </c>
      <c r="G65" s="260"/>
    </row>
    <row r="66" spans="2:11" s="236" customFormat="1" ht="16.350000000000001" customHeight="1" x14ac:dyDescent="0.2">
      <c r="B66" s="315" t="s">
        <v>695</v>
      </c>
      <c r="C66" s="881">
        <f>SUM(C62:C65)</f>
        <v>221790</v>
      </c>
      <c r="D66" s="882">
        <f>SUM(D61:D65)</f>
        <v>221790</v>
      </c>
      <c r="E66" s="1192">
        <f>SUM(E61:E65)</f>
        <v>229455</v>
      </c>
      <c r="F66" s="1192">
        <f>SUM(F61:F65)</f>
        <v>229455</v>
      </c>
    </row>
    <row r="67" spans="2:11" ht="6" customHeight="1" x14ac:dyDescent="0.2">
      <c r="B67" s="337"/>
      <c r="C67" s="338"/>
      <c r="D67" s="328"/>
      <c r="E67" s="339"/>
      <c r="F67" s="338"/>
    </row>
    <row r="69" spans="2:11" x14ac:dyDescent="0.2">
      <c r="G69" s="236"/>
    </row>
    <row r="70" spans="2:11" ht="15" x14ac:dyDescent="0.25">
      <c r="B70" s="241" t="s">
        <v>702</v>
      </c>
      <c r="F70" s="236"/>
      <c r="J70" s="243" t="s">
        <v>703</v>
      </c>
    </row>
    <row r="71" spans="2:11" ht="15.75" x14ac:dyDescent="0.25">
      <c r="B71" s="297"/>
      <c r="F71" s="236"/>
      <c r="J71" s="340">
        <v>45538</v>
      </c>
    </row>
    <row r="72" spans="2:11" x14ac:dyDescent="0.2">
      <c r="B72" s="236"/>
      <c r="I72" s="347"/>
      <c r="J72" s="260" t="s">
        <v>1198</v>
      </c>
    </row>
    <row r="73" spans="2:11" x14ac:dyDescent="0.2">
      <c r="B73" s="263" t="s">
        <v>1200</v>
      </c>
      <c r="I73" s="347"/>
      <c r="J73" s="260" t="s">
        <v>1199</v>
      </c>
    </row>
    <row r="74" spans="2:11" ht="17.45" customHeight="1" x14ac:dyDescent="0.2">
      <c r="B74" s="237" t="s">
        <v>704</v>
      </c>
    </row>
    <row r="75" spans="2:11" ht="13.5" thickBot="1" x14ac:dyDescent="0.25"/>
    <row r="76" spans="2:11" x14ac:dyDescent="0.2">
      <c r="B76" s="1028" t="s">
        <v>705</v>
      </c>
      <c r="C76" s="1028"/>
      <c r="D76" s="1028"/>
      <c r="E76" s="1028"/>
      <c r="F76" s="1028"/>
      <c r="G76" s="1029"/>
      <c r="H76" s="1028"/>
      <c r="I76" s="1028"/>
      <c r="K76" s="263"/>
    </row>
    <row r="77" spans="2:11" x14ac:dyDescent="0.2">
      <c r="B77" s="718" t="s">
        <v>1207</v>
      </c>
      <c r="C77" s="970" t="s">
        <v>706</v>
      </c>
      <c r="D77" s="1218" t="s">
        <v>707</v>
      </c>
      <c r="E77" s="1219"/>
      <c r="F77" s="1514" t="s">
        <v>708</v>
      </c>
      <c r="G77" s="1515"/>
      <c r="H77" s="1515"/>
      <c r="I77" s="1515"/>
    </row>
    <row r="78" spans="2:11" ht="45" x14ac:dyDescent="0.2">
      <c r="B78" s="971"/>
      <c r="C78" s="972"/>
      <c r="D78" s="973" t="s">
        <v>657</v>
      </c>
      <c r="E78" s="974" t="s">
        <v>656</v>
      </c>
      <c r="F78" s="975" t="s">
        <v>687</v>
      </c>
      <c r="G78" s="1030" t="s">
        <v>709</v>
      </c>
      <c r="H78" s="975" t="s">
        <v>696</v>
      </c>
      <c r="I78" s="1031" t="s">
        <v>709</v>
      </c>
    </row>
    <row r="79" spans="2:11" x14ac:dyDescent="0.2">
      <c r="B79" s="717" t="s">
        <v>710</v>
      </c>
      <c r="C79" s="972"/>
      <c r="D79" s="973"/>
      <c r="E79" s="974"/>
      <c r="F79" s="975"/>
      <c r="G79" s="1030"/>
      <c r="H79" s="975"/>
      <c r="I79" s="1031"/>
    </row>
    <row r="80" spans="2:11" x14ac:dyDescent="0.2">
      <c r="B80" s="717" t="s">
        <v>711</v>
      </c>
      <c r="C80" s="972"/>
      <c r="D80" s="973"/>
      <c r="E80" s="974"/>
      <c r="F80" s="975"/>
      <c r="G80" s="1030"/>
      <c r="H80" s="975"/>
      <c r="I80" s="1031"/>
    </row>
    <row r="81" spans="2:9" x14ac:dyDescent="0.2">
      <c r="B81" s="796" t="s">
        <v>712</v>
      </c>
      <c r="C81" s="977">
        <v>671582</v>
      </c>
      <c r="D81" s="973"/>
      <c r="E81" s="974"/>
      <c r="F81" s="975"/>
      <c r="G81" s="1030"/>
      <c r="H81" s="975"/>
      <c r="I81" s="1031"/>
    </row>
    <row r="82" spans="2:9" x14ac:dyDescent="0.2">
      <c r="B82" s="971"/>
      <c r="C82" s="972"/>
      <c r="D82" s="973"/>
      <c r="E82" s="974"/>
      <c r="F82" s="975"/>
      <c r="G82" s="1030"/>
      <c r="H82" s="975"/>
      <c r="I82" s="1031"/>
    </row>
    <row r="83" spans="2:9" x14ac:dyDescent="0.2">
      <c r="B83" s="796" t="s">
        <v>713</v>
      </c>
      <c r="C83" s="977">
        <v>671582</v>
      </c>
      <c r="D83" s="978">
        <v>22931.231629663307</v>
      </c>
      <c r="E83" s="977">
        <v>1259.5554944</v>
      </c>
      <c r="F83" s="979"/>
      <c r="G83" s="1032"/>
      <c r="H83" s="980"/>
      <c r="I83" s="1033"/>
    </row>
    <row r="84" spans="2:9" x14ac:dyDescent="0.2">
      <c r="B84" s="717" t="s">
        <v>714</v>
      </c>
      <c r="C84" s="1034"/>
      <c r="D84" s="965"/>
      <c r="E84" s="983"/>
      <c r="F84" s="982"/>
      <c r="G84" s="1035"/>
      <c r="H84" s="984"/>
      <c r="I84" s="1036"/>
    </row>
    <row r="85" spans="2:9" x14ac:dyDescent="0.2">
      <c r="B85" s="718"/>
      <c r="C85" s="1034"/>
      <c r="D85" s="965"/>
      <c r="E85" s="983"/>
      <c r="F85" s="982"/>
      <c r="G85" s="1035"/>
      <c r="H85" s="982"/>
      <c r="I85" s="1036"/>
    </row>
    <row r="86" spans="2:9" x14ac:dyDescent="0.2">
      <c r="B86" s="718" t="s">
        <v>715</v>
      </c>
      <c r="C86" s="981">
        <v>4874.2861044940628</v>
      </c>
      <c r="D86" s="965">
        <v>166.43296528406449</v>
      </c>
      <c r="E86" s="983">
        <v>9.1417486534675874</v>
      </c>
      <c r="F86" s="982">
        <v>2819.2268343339188</v>
      </c>
      <c r="G86" s="1035">
        <v>0.6</v>
      </c>
      <c r="H86" s="982">
        <v>1879.4845562226126</v>
      </c>
      <c r="I86" s="1036">
        <v>0.4</v>
      </c>
    </row>
    <row r="87" spans="2:9" x14ac:dyDescent="0.2">
      <c r="B87" s="719" t="s">
        <v>716</v>
      </c>
      <c r="C87" s="981"/>
      <c r="D87" s="978"/>
      <c r="E87" s="983"/>
      <c r="F87" s="982"/>
      <c r="G87" s="1035"/>
      <c r="H87" s="982"/>
      <c r="I87" s="1036"/>
    </row>
    <row r="88" spans="2:9" x14ac:dyDescent="0.2">
      <c r="B88" s="986"/>
      <c r="C88" s="981"/>
      <c r="D88" s="978"/>
      <c r="E88" s="983"/>
      <c r="F88" s="982"/>
      <c r="G88" s="1035"/>
      <c r="H88" s="982"/>
      <c r="I88" s="1036"/>
    </row>
    <row r="89" spans="2:9" x14ac:dyDescent="0.2">
      <c r="B89" s="718" t="s">
        <v>715</v>
      </c>
      <c r="C89" s="981">
        <v>6446.797269341635</v>
      </c>
      <c r="D89" s="965">
        <v>220.12650942513935</v>
      </c>
      <c r="E89" s="983">
        <v>12.091001429285139</v>
      </c>
      <c r="F89" s="982">
        <v>2361.5403082251401</v>
      </c>
      <c r="G89" s="1035">
        <v>0.38</v>
      </c>
      <c r="H89" s="982">
        <v>3853.0394502620707</v>
      </c>
      <c r="I89" s="1036">
        <v>0.62</v>
      </c>
    </row>
    <row r="90" spans="2:9" x14ac:dyDescent="0.2">
      <c r="B90" s="719" t="s">
        <v>717</v>
      </c>
      <c r="C90" s="981"/>
      <c r="D90" s="965"/>
      <c r="E90" s="983"/>
      <c r="F90" s="982"/>
      <c r="G90" s="1035"/>
      <c r="H90" s="982"/>
      <c r="I90" s="1036"/>
    </row>
    <row r="91" spans="2:9" x14ac:dyDescent="0.2">
      <c r="B91" s="718"/>
      <c r="C91" s="981"/>
      <c r="D91" s="965"/>
      <c r="E91" s="983"/>
      <c r="F91" s="982"/>
      <c r="G91" s="1035"/>
      <c r="H91" s="982"/>
      <c r="I91" s="1036"/>
    </row>
    <row r="92" spans="2:9" x14ac:dyDescent="0.2">
      <c r="B92" s="718" t="s">
        <v>718</v>
      </c>
      <c r="C92" s="981">
        <v>0</v>
      </c>
      <c r="D92" s="965">
        <v>0</v>
      </c>
      <c r="E92" s="983">
        <v>0</v>
      </c>
      <c r="F92" s="982">
        <v>0</v>
      </c>
      <c r="G92" s="1035">
        <v>0</v>
      </c>
      <c r="H92" s="982">
        <v>0</v>
      </c>
      <c r="I92" s="1036">
        <v>0</v>
      </c>
    </row>
    <row r="93" spans="2:9" x14ac:dyDescent="0.2">
      <c r="B93" s="719" t="s">
        <v>719</v>
      </c>
      <c r="C93" s="981"/>
      <c r="D93" s="965"/>
      <c r="E93" s="983"/>
      <c r="F93" s="982"/>
      <c r="G93" s="1035"/>
      <c r="H93" s="982"/>
      <c r="I93" s="1036"/>
    </row>
    <row r="94" spans="2:9" x14ac:dyDescent="0.2">
      <c r="B94" s="719"/>
      <c r="C94" s="981"/>
      <c r="D94" s="965"/>
      <c r="E94" s="983"/>
      <c r="F94" s="982"/>
      <c r="G94" s="1035"/>
      <c r="H94" s="982"/>
      <c r="I94" s="1036"/>
    </row>
    <row r="95" spans="2:9" x14ac:dyDescent="0.2">
      <c r="B95" s="718" t="s">
        <v>718</v>
      </c>
      <c r="C95" s="981">
        <v>0</v>
      </c>
      <c r="D95" s="965">
        <v>0</v>
      </c>
      <c r="E95" s="983">
        <v>0</v>
      </c>
      <c r="F95" s="982">
        <v>0</v>
      </c>
      <c r="G95" s="1035">
        <v>1</v>
      </c>
      <c r="H95" s="982">
        <v>0</v>
      </c>
      <c r="I95" s="1036">
        <v>0</v>
      </c>
    </row>
    <row r="96" spans="2:9" x14ac:dyDescent="0.2">
      <c r="B96" s="719" t="s">
        <v>720</v>
      </c>
      <c r="C96" s="976"/>
      <c r="D96" s="965"/>
      <c r="E96" s="983"/>
      <c r="F96" s="982"/>
      <c r="G96" s="1035"/>
      <c r="H96" s="982"/>
      <c r="I96" s="1036"/>
    </row>
    <row r="97" spans="2:9" x14ac:dyDescent="0.2">
      <c r="B97" s="719"/>
      <c r="C97" s="981"/>
      <c r="D97" s="965"/>
      <c r="E97" s="983"/>
      <c r="F97" s="982"/>
      <c r="G97" s="1035"/>
      <c r="H97" s="982"/>
      <c r="I97" s="1036"/>
    </row>
    <row r="98" spans="2:9" x14ac:dyDescent="0.2">
      <c r="B98" s="718" t="s">
        <v>721</v>
      </c>
      <c r="C98" s="981">
        <v>2306.8364328682769</v>
      </c>
      <c r="D98" s="965">
        <v>78.767150658964525</v>
      </c>
      <c r="E98" s="983">
        <v>4.3264835920279801</v>
      </c>
      <c r="F98" s="982">
        <v>1578.8573870182718</v>
      </c>
      <c r="G98" s="1035">
        <v>0.71</v>
      </c>
      <c r="H98" s="982">
        <v>644.8854115990124</v>
      </c>
      <c r="I98" s="1036">
        <v>0.28999999999999998</v>
      </c>
    </row>
    <row r="99" spans="2:9" x14ac:dyDescent="0.2">
      <c r="B99" s="719" t="s">
        <v>722</v>
      </c>
      <c r="C99" s="1051"/>
      <c r="D99" s="1052"/>
      <c r="E99" s="1053"/>
      <c r="F99" s="982"/>
      <c r="G99" s="1054"/>
      <c r="H99" s="982"/>
      <c r="I99" s="1036"/>
    </row>
    <row r="100" spans="2:9" x14ac:dyDescent="0.2">
      <c r="B100" s="719"/>
      <c r="C100" s="981"/>
      <c r="D100" s="965"/>
      <c r="E100" s="983"/>
      <c r="F100" s="982"/>
      <c r="G100" s="1035"/>
      <c r="H100" s="982"/>
      <c r="I100" s="1036"/>
    </row>
    <row r="101" spans="2:9" x14ac:dyDescent="0.2">
      <c r="B101" s="718" t="s">
        <v>723</v>
      </c>
      <c r="C101" s="981">
        <v>6526.7357242201397</v>
      </c>
      <c r="D101" s="965">
        <v>222.85601561341775</v>
      </c>
      <c r="E101" s="983">
        <v>12.240926412468232</v>
      </c>
      <c r="F101" s="982">
        <v>4014.0655430399338</v>
      </c>
      <c r="G101" s="1035">
        <v>0.63800000000000001</v>
      </c>
      <c r="H101" s="982">
        <v>2277.5732391543197</v>
      </c>
      <c r="I101" s="1036">
        <v>0.36199999999999999</v>
      </c>
    </row>
    <row r="102" spans="2:9" x14ac:dyDescent="0.2">
      <c r="B102" s="719" t="s">
        <v>724</v>
      </c>
      <c r="C102" s="981"/>
      <c r="D102" s="965"/>
      <c r="E102" s="983"/>
      <c r="F102" s="982"/>
      <c r="G102" s="1035"/>
      <c r="H102" s="982"/>
      <c r="I102" s="1036"/>
    </row>
    <row r="103" spans="2:9" x14ac:dyDescent="0.2">
      <c r="B103" s="718"/>
      <c r="C103" s="981"/>
      <c r="D103" s="965"/>
      <c r="E103" s="983"/>
      <c r="F103" s="982"/>
      <c r="G103" s="1035"/>
      <c r="H103" s="982"/>
      <c r="I103" s="1036"/>
    </row>
    <row r="104" spans="2:9" x14ac:dyDescent="0.2">
      <c r="B104" s="718" t="s">
        <v>725</v>
      </c>
      <c r="C104" s="981">
        <v>4338.5884120261635</v>
      </c>
      <c r="D104" s="965">
        <v>148.14151633299443</v>
      </c>
      <c r="E104" s="983">
        <v>8.1370448765865149</v>
      </c>
      <c r="F104" s="982">
        <v>3387.6709791614317</v>
      </c>
      <c r="G104" s="1035">
        <v>0.81</v>
      </c>
      <c r="H104" s="982">
        <v>794.63887165515064</v>
      </c>
      <c r="I104" s="1036">
        <v>0.19</v>
      </c>
    </row>
    <row r="105" spans="2:9" x14ac:dyDescent="0.2">
      <c r="B105" s="719" t="s">
        <v>726</v>
      </c>
      <c r="C105" s="981"/>
      <c r="D105" s="965"/>
      <c r="E105" s="983"/>
      <c r="F105" s="982"/>
      <c r="G105" s="1035"/>
      <c r="H105" s="982"/>
      <c r="I105" s="1036"/>
    </row>
    <row r="106" spans="2:9" x14ac:dyDescent="0.2">
      <c r="B106" s="719" t="s">
        <v>727</v>
      </c>
      <c r="C106" s="981"/>
      <c r="D106" s="965"/>
      <c r="E106" s="983"/>
      <c r="F106" s="982"/>
      <c r="G106" s="1035"/>
      <c r="H106" s="982"/>
      <c r="I106" s="1036"/>
    </row>
    <row r="107" spans="2:9" x14ac:dyDescent="0.2">
      <c r="B107" s="717"/>
      <c r="C107" s="981"/>
      <c r="D107" s="965"/>
      <c r="E107" s="983"/>
      <c r="F107" s="982"/>
      <c r="G107" s="1035"/>
      <c r="H107" s="982"/>
      <c r="I107" s="1036"/>
    </row>
    <row r="108" spans="2:9" x14ac:dyDescent="0.2">
      <c r="B108" s="718" t="s">
        <v>721</v>
      </c>
      <c r="C108" s="981">
        <v>4415.0573522339946</v>
      </c>
      <c r="D108" s="965">
        <v>150.7525556109689</v>
      </c>
      <c r="E108" s="983">
        <v>8.2804627671638666</v>
      </c>
      <c r="F108" s="982">
        <v>638.40365007837931</v>
      </c>
      <c r="G108" s="1035">
        <v>0.15</v>
      </c>
      <c r="H108" s="982">
        <v>3617.6206837774826</v>
      </c>
      <c r="I108" s="1036">
        <v>0.85</v>
      </c>
    </row>
    <row r="109" spans="2:9" x14ac:dyDescent="0.2">
      <c r="B109" s="719" t="s">
        <v>728</v>
      </c>
      <c r="C109" s="981"/>
      <c r="D109" s="965"/>
      <c r="E109" s="983"/>
      <c r="F109" s="982"/>
      <c r="G109" s="1035"/>
      <c r="H109" s="982"/>
      <c r="I109" s="1036"/>
    </row>
    <row r="110" spans="2:9" x14ac:dyDescent="0.2">
      <c r="B110" s="717"/>
      <c r="C110" s="981"/>
      <c r="D110" s="965"/>
      <c r="E110" s="983"/>
      <c r="F110" s="982"/>
      <c r="G110" s="1035"/>
      <c r="H110" s="982"/>
      <c r="I110" s="1036"/>
    </row>
    <row r="111" spans="2:9" x14ac:dyDescent="0.2">
      <c r="B111" s="796" t="s">
        <v>729</v>
      </c>
      <c r="C111" s="1034">
        <v>642673.6987048157</v>
      </c>
      <c r="D111" s="978">
        <v>21944.15491673776</v>
      </c>
      <c r="E111" s="977">
        <v>1205.3378266690008</v>
      </c>
      <c r="F111" s="985">
        <v>402690.73387491581</v>
      </c>
      <c r="G111" s="1491">
        <v>0.65</v>
      </c>
      <c r="H111" s="985">
        <v>216833.4720864931</v>
      </c>
      <c r="I111" s="1492">
        <v>0.35</v>
      </c>
    </row>
    <row r="112" spans="2:9" x14ac:dyDescent="0.2">
      <c r="B112" s="718"/>
      <c r="C112" s="981"/>
      <c r="D112" s="965"/>
      <c r="E112" s="983"/>
      <c r="F112" s="982"/>
      <c r="G112" s="1035"/>
      <c r="H112" s="985"/>
      <c r="I112" s="1036"/>
    </row>
    <row r="113" spans="2:12" s="260" customFormat="1" x14ac:dyDescent="0.2">
      <c r="B113" s="1479" t="s">
        <v>729</v>
      </c>
      <c r="C113" s="1480"/>
      <c r="D113" s="1481"/>
      <c r="E113" s="1480"/>
      <c r="F113" s="1481">
        <v>3000</v>
      </c>
      <c r="G113" s="1482"/>
      <c r="H113" s="1481">
        <v>-3000</v>
      </c>
      <c r="I113" s="1483"/>
      <c r="J113" s="237"/>
    </row>
    <row r="114" spans="2:12" s="260" customFormat="1" x14ac:dyDescent="0.2">
      <c r="B114" s="1484" t="s">
        <v>730</v>
      </c>
      <c r="C114" s="1480"/>
      <c r="D114" s="1481"/>
      <c r="E114" s="1480"/>
      <c r="F114" s="1481"/>
      <c r="G114" s="1482"/>
      <c r="H114" s="1485"/>
      <c r="I114" s="1483"/>
      <c r="J114" s="237"/>
    </row>
    <row r="115" spans="2:12" ht="4.5" customHeight="1" x14ac:dyDescent="0.2">
      <c r="B115" s="1484"/>
      <c r="C115" s="1480"/>
      <c r="D115" s="1481"/>
      <c r="E115" s="1480"/>
      <c r="F115" s="1481"/>
      <c r="G115" s="1482"/>
      <c r="H115" s="1485"/>
      <c r="I115" s="1483"/>
    </row>
    <row r="116" spans="2:12" x14ac:dyDescent="0.2">
      <c r="B116" s="1479" t="s">
        <v>1201</v>
      </c>
      <c r="C116" s="1486">
        <f>678875-671582+3</f>
        <v>7296</v>
      </c>
      <c r="D116" s="1481"/>
      <c r="E116" s="1480"/>
      <c r="F116" s="1481">
        <f>425232-420490</f>
        <v>4742</v>
      </c>
      <c r="G116" s="1482"/>
      <c r="H116" s="1481">
        <f>229455-226901</f>
        <v>2554</v>
      </c>
      <c r="I116" s="1483"/>
      <c r="J116" s="171" t="s">
        <v>1204</v>
      </c>
    </row>
    <row r="117" spans="2:12" x14ac:dyDescent="0.2">
      <c r="B117" s="719"/>
      <c r="C117" s="981"/>
      <c r="D117" s="965"/>
      <c r="E117" s="983"/>
      <c r="F117" s="982"/>
      <c r="G117" s="1035"/>
      <c r="H117" s="985"/>
      <c r="I117" s="1036"/>
    </row>
    <row r="118" spans="2:12" x14ac:dyDescent="0.2">
      <c r="B118" s="1487" t="s">
        <v>731</v>
      </c>
      <c r="C118" s="1488">
        <f>SUM(C86:C117)</f>
        <v>678878</v>
      </c>
      <c r="D118" s="1487">
        <f>SUM(D86:D111)</f>
        <v>22931.231629663311</v>
      </c>
      <c r="E118" s="1488">
        <f>SUM(E86:E117)</f>
        <v>1259.5554944</v>
      </c>
      <c r="F118" s="1487">
        <f>SUM(F86:F117)</f>
        <v>425232.49857677286</v>
      </c>
      <c r="G118" s="1489">
        <v>0.64951940296375643</v>
      </c>
      <c r="H118" s="1487">
        <f>SUM(H86:H117)</f>
        <v>229454.71429916375</v>
      </c>
      <c r="I118" s="1490">
        <v>0.35048059703624362</v>
      </c>
      <c r="L118" s="262"/>
    </row>
    <row r="119" spans="2:12" x14ac:dyDescent="0.2">
      <c r="L119" s="262"/>
    </row>
    <row r="120" spans="2:12" x14ac:dyDescent="0.2">
      <c r="F120" s="262"/>
    </row>
    <row r="121" spans="2:12" x14ac:dyDescent="0.2">
      <c r="E121" s="1229"/>
    </row>
  </sheetData>
  <customSheetViews>
    <customSheetView guid="{7776E5A9-720D-4A7F-AABE-6B4227AB8090}" scale="70" topLeftCell="A43">
      <selection activeCell="B83" sqref="B83"/>
      <rowBreaks count="1" manualBreakCount="1">
        <brk id="39" max="16383" man="1"/>
      </rowBreaks>
      <pageMargins left="0" right="0" top="0" bottom="0" header="0" footer="0"/>
      <pageSetup paperSize="9" scale="75" orientation="landscape" r:id="rId1"/>
      <headerFooter alignWithMargins="0">
        <oddFooter>&amp;L&amp;D&amp;R&amp;A</oddFooter>
      </headerFooter>
    </customSheetView>
    <customSheetView guid="{5C6599A9-EAC3-4F8A-BC3C-4202E097D9A3}" scale="90" topLeftCell="A82">
      <selection activeCell="I71" sqref="I71"/>
      <rowBreaks count="1" manualBreakCount="1">
        <brk id="39" max="16383" man="1"/>
      </rowBreaks>
      <pageMargins left="0" right="0" top="0" bottom="0" header="0" footer="0"/>
      <pageSetup paperSize="9" scale="75" orientation="landscape" r:id="rId2"/>
      <headerFooter alignWithMargins="0">
        <oddFooter>&amp;L&amp;D&amp;R&amp;A</oddFooter>
      </headerFooter>
    </customSheetView>
    <customSheetView guid="{393448E9-5930-460D-BA75-37977D66BEC8}" scale="90" topLeftCell="A43">
      <selection activeCell="I66" sqref="I66"/>
      <rowBreaks count="1" manualBreakCount="1">
        <brk id="39" max="16383" man="1"/>
      </rowBreaks>
      <pageMargins left="0" right="0" top="0" bottom="0" header="0" footer="0"/>
      <pageSetup paperSize="9" scale="75" orientation="landscape" r:id="rId3"/>
      <headerFooter alignWithMargins="0">
        <oddFooter>&amp;L&amp;D&amp;R&amp;A</oddFooter>
      </headerFooter>
    </customSheetView>
    <customSheetView guid="{C8CEDB1B-3B18-41FE-9361-2EB234E2EB8D}" scale="90">
      <selection activeCell="I52" sqref="I52"/>
      <rowBreaks count="1" manualBreakCount="1">
        <brk id="39" max="16383" man="1"/>
      </rowBreaks>
      <pageMargins left="0" right="0" top="0" bottom="0" header="0" footer="0"/>
      <pageSetup paperSize="9" scale="75" orientation="landscape" r:id="rId4"/>
      <headerFooter alignWithMargins="0">
        <oddFooter>&amp;L&amp;D&amp;R&amp;A</oddFooter>
      </headerFooter>
    </customSheetView>
    <customSheetView guid="{0076920E-EC0A-4FA8-AF12-CD6DC80D1161}" scale="90" topLeftCell="A82">
      <selection activeCell="I71" sqref="I71"/>
      <rowBreaks count="1" manualBreakCount="1">
        <brk id="39" max="16383" man="1"/>
      </rowBreaks>
      <pageMargins left="0" right="0" top="0" bottom="0" header="0" footer="0"/>
      <pageSetup paperSize="9" scale="75" orientation="landscape" r:id="rId5"/>
      <headerFooter alignWithMargins="0">
        <oddFooter>&amp;L&amp;D&amp;R&amp;A</oddFooter>
      </headerFooter>
    </customSheetView>
    <customSheetView guid="{2353566C-F160-4A96-908F-42A826CC08BB}" scale="70" showGridLines="0">
      <selection activeCell="B2" sqref="B2:B5"/>
      <rowBreaks count="1" manualBreakCount="1">
        <brk id="43" max="16383" man="1"/>
      </rowBreaks>
      <pageMargins left="0" right="0" top="0" bottom="0" header="0" footer="0"/>
      <pageSetup paperSize="9" scale="75" orientation="landscape" r:id="rId6"/>
      <headerFooter alignWithMargins="0">
        <oddFooter>&amp;L&amp;D&amp;R&amp;A</oddFooter>
      </headerFooter>
    </customSheetView>
  </customSheetViews>
  <mergeCells count="2">
    <mergeCell ref="B47:F47"/>
    <mergeCell ref="F77:I77"/>
  </mergeCells>
  <pageMargins left="0.74803149606299213" right="0.35433070866141736" top="0.98425196850393704" bottom="0.98425196850393704" header="0.51181102362204722" footer="0.51181102362204722"/>
  <pageSetup paperSize="9" scale="75" orientation="landscape" r:id="rId7"/>
  <headerFooter alignWithMargins="0">
    <oddFooter>&amp;L&amp;D&amp;R&amp;A</oddFooter>
  </headerFooter>
  <rowBreaks count="1" manualBreakCount="1">
    <brk id="40" max="16383" man="1"/>
  </rowBreaks>
  <ignoredErrors>
    <ignoredError sqref="D11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O89"/>
  <sheetViews>
    <sheetView showGridLines="0" topLeftCell="A21" zoomScale="80" zoomScaleNormal="80" workbookViewId="0">
      <selection activeCell="C68" sqref="C68"/>
    </sheetView>
  </sheetViews>
  <sheetFormatPr defaultColWidth="9.140625" defaultRowHeight="15.75" x14ac:dyDescent="0.25"/>
  <cols>
    <col min="1" max="1" width="53.42578125" style="242" customWidth="1"/>
    <col min="2" max="2" width="14.5703125" style="242" customWidth="1"/>
    <col min="3" max="3" width="15.42578125" style="242" customWidth="1"/>
    <col min="4" max="4" width="14.42578125" style="242" customWidth="1"/>
    <col min="5" max="5" width="18.5703125" style="237" customWidth="1"/>
    <col min="6" max="6" width="10.85546875" style="237" customWidth="1"/>
    <col min="7" max="7" width="17.140625" style="237" customWidth="1"/>
    <col min="8" max="8" width="10.85546875" style="237" bestFit="1" customWidth="1"/>
    <col min="9" max="9" width="5.85546875" style="237" customWidth="1"/>
    <col min="10" max="10" width="12.5703125" style="237" customWidth="1"/>
    <col min="11" max="11" width="9.42578125" style="237" bestFit="1" customWidth="1"/>
    <col min="12" max="12" width="12.5703125" style="237" bestFit="1" customWidth="1"/>
    <col min="13" max="67" width="9.140625" style="237"/>
    <col min="68" max="16384" width="9.140625" style="245"/>
  </cols>
  <sheetData>
    <row r="1" spans="1:8" x14ac:dyDescent="0.25">
      <c r="A1" s="241" t="s">
        <v>732</v>
      </c>
      <c r="B1" s="237"/>
      <c r="C1" s="237"/>
      <c r="D1" s="243" t="s">
        <v>23</v>
      </c>
    </row>
    <row r="2" spans="1:8" ht="16.5" customHeight="1" x14ac:dyDescent="0.25">
      <c r="A2" s="244" t="s">
        <v>733</v>
      </c>
      <c r="B2" s="237"/>
      <c r="C2" s="237"/>
      <c r="D2" s="340">
        <v>45554</v>
      </c>
    </row>
    <row r="3" spans="1:8" ht="16.5" customHeight="1" thickBot="1" x14ac:dyDescent="0.3">
      <c r="A3" s="237"/>
      <c r="B3" s="237"/>
      <c r="C3" s="237"/>
      <c r="E3" s="690"/>
      <c r="F3" s="260"/>
    </row>
    <row r="4" spans="1:8" ht="16.5" customHeight="1" x14ac:dyDescent="0.25">
      <c r="A4" s="1517" t="s">
        <v>734</v>
      </c>
      <c r="B4" s="1517"/>
      <c r="C4" s="1517"/>
      <c r="D4" s="261"/>
      <c r="E4" s="690"/>
    </row>
    <row r="5" spans="1:8" ht="6" customHeight="1" x14ac:dyDescent="0.25">
      <c r="A5" s="569"/>
      <c r="B5" s="570"/>
      <c r="C5" s="570"/>
      <c r="D5" s="261"/>
      <c r="E5" s="263"/>
    </row>
    <row r="6" spans="1:8" ht="16.5" customHeight="1" x14ac:dyDescent="0.25">
      <c r="A6" s="315" t="s">
        <v>687</v>
      </c>
      <c r="B6" s="664" t="s">
        <v>685</v>
      </c>
      <c r="C6" s="314" t="s">
        <v>686</v>
      </c>
      <c r="D6" s="261"/>
      <c r="E6" s="263"/>
    </row>
    <row r="7" spans="1:8" ht="16.5" customHeight="1" x14ac:dyDescent="0.25">
      <c r="A7" s="283" t="s">
        <v>735</v>
      </c>
      <c r="C7" s="326">
        <v>9000</v>
      </c>
      <c r="D7" s="261"/>
      <c r="E7" s="263"/>
    </row>
    <row r="8" spans="1:8" ht="16.5" customHeight="1" x14ac:dyDescent="0.25">
      <c r="A8" s="283" t="s">
        <v>736</v>
      </c>
      <c r="B8" s="1563">
        <v>20941</v>
      </c>
      <c r="C8" s="326"/>
      <c r="D8" s="261"/>
      <c r="E8" s="263"/>
    </row>
    <row r="9" spans="1:8" ht="16.5" customHeight="1" x14ac:dyDescent="0.25">
      <c r="A9" s="283" t="s">
        <v>737</v>
      </c>
      <c r="B9" s="1564">
        <v>128156</v>
      </c>
      <c r="C9" s="326">
        <v>132510</v>
      </c>
      <c r="D9" s="726"/>
      <c r="E9" s="263"/>
    </row>
    <row r="10" spans="1:8" ht="16.5" customHeight="1" x14ac:dyDescent="0.25">
      <c r="A10" s="283" t="s">
        <v>738</v>
      </c>
      <c r="B10" s="1565">
        <v>-910</v>
      </c>
      <c r="C10" s="326">
        <v>-910</v>
      </c>
      <c r="D10" s="1049"/>
      <c r="E10" s="263"/>
    </row>
    <row r="11" spans="1:8" ht="16.5" customHeight="1" x14ac:dyDescent="0.25">
      <c r="A11" s="283" t="s">
        <v>739</v>
      </c>
      <c r="B11" s="1565">
        <v>125</v>
      </c>
      <c r="C11" s="326">
        <v>-125</v>
      </c>
      <c r="D11" s="226" t="s">
        <v>740</v>
      </c>
      <c r="E11" s="263"/>
    </row>
    <row r="12" spans="1:8" ht="16.5" customHeight="1" x14ac:dyDescent="0.25">
      <c r="A12" s="327" t="s">
        <v>741</v>
      </c>
      <c r="B12" s="1566">
        <f>SUM(B8:B11)</f>
        <v>148312</v>
      </c>
      <c r="C12" s="1193">
        <f>SUM(C7:C11)</f>
        <v>140475</v>
      </c>
      <c r="D12" s="1048"/>
      <c r="E12" s="263"/>
    </row>
    <row r="13" spans="1:8" ht="16.5" customHeight="1" x14ac:dyDescent="0.25">
      <c r="A13" s="573" t="s">
        <v>742</v>
      </c>
      <c r="B13" s="1567" t="s">
        <v>743</v>
      </c>
      <c r="C13" s="1194"/>
      <c r="D13" s="1048"/>
      <c r="E13" s="263"/>
    </row>
    <row r="14" spans="1:8" ht="16.5" customHeight="1" x14ac:dyDescent="0.25">
      <c r="A14" s="283" t="s">
        <v>744</v>
      </c>
      <c r="B14" s="1563">
        <v>22466</v>
      </c>
      <c r="C14" s="326">
        <v>22361</v>
      </c>
      <c r="D14" s="1470" t="s">
        <v>745</v>
      </c>
      <c r="E14" s="816"/>
    </row>
    <row r="15" spans="1:8" ht="16.5" customHeight="1" x14ac:dyDescent="0.25">
      <c r="A15" s="283" t="s">
        <v>691</v>
      </c>
      <c r="B15" s="1564">
        <v>38020</v>
      </c>
      <c r="C15" s="326">
        <v>38786</v>
      </c>
      <c r="D15" s="1470" t="s">
        <v>1188</v>
      </c>
      <c r="E15" s="1475"/>
      <c r="F15" s="262"/>
      <c r="G15" s="250"/>
      <c r="H15" s="262"/>
    </row>
    <row r="16" spans="1:8" ht="16.5" customHeight="1" x14ac:dyDescent="0.25">
      <c r="A16" s="283" t="s">
        <v>692</v>
      </c>
      <c r="B16" s="1564">
        <v>24792</v>
      </c>
      <c r="C16" s="326">
        <v>25020</v>
      </c>
      <c r="D16" s="1470" t="s">
        <v>745</v>
      </c>
      <c r="E16" s="816"/>
    </row>
    <row r="17" spans="1:5" ht="16.5" customHeight="1" x14ac:dyDescent="0.25">
      <c r="A17" s="283" t="s">
        <v>693</v>
      </c>
      <c r="B17" s="1564">
        <v>15414</v>
      </c>
      <c r="C17" s="326">
        <v>15664</v>
      </c>
      <c r="D17" s="1050"/>
      <c r="E17" s="816"/>
    </row>
    <row r="18" spans="1:5" ht="16.5" customHeight="1" x14ac:dyDescent="0.25">
      <c r="A18" s="283" t="s">
        <v>694</v>
      </c>
      <c r="B18" s="1564">
        <v>12820</v>
      </c>
      <c r="C18" s="326">
        <v>13127</v>
      </c>
      <c r="D18" s="1470" t="s">
        <v>1188</v>
      </c>
      <c r="E18" s="816"/>
    </row>
    <row r="19" spans="1:5" ht="16.5" customHeight="1" x14ac:dyDescent="0.25">
      <c r="A19" s="283" t="s">
        <v>746</v>
      </c>
      <c r="B19" s="1563">
        <v>1100</v>
      </c>
      <c r="C19" s="326">
        <v>1000</v>
      </c>
      <c r="D19" s="1050"/>
      <c r="E19" s="816"/>
    </row>
    <row r="20" spans="1:5" ht="16.5" customHeight="1" x14ac:dyDescent="0.25">
      <c r="A20" s="283" t="s">
        <v>747</v>
      </c>
      <c r="B20" s="1563">
        <v>1300</v>
      </c>
      <c r="C20" s="326">
        <v>1400</v>
      </c>
      <c r="D20" s="326"/>
      <c r="E20" s="263"/>
    </row>
    <row r="21" spans="1:5" ht="16.5" customHeight="1" x14ac:dyDescent="0.25">
      <c r="A21" s="283" t="s">
        <v>748</v>
      </c>
      <c r="B21" s="1563">
        <v>1400</v>
      </c>
      <c r="C21" s="326">
        <v>1200</v>
      </c>
      <c r="D21" s="326"/>
      <c r="E21" s="263"/>
    </row>
    <row r="22" spans="1:5" ht="16.5" customHeight="1" x14ac:dyDescent="0.25">
      <c r="A22" s="283" t="s">
        <v>749</v>
      </c>
      <c r="B22" s="1563">
        <v>1515</v>
      </c>
      <c r="C22" s="326">
        <v>1200</v>
      </c>
      <c r="D22" s="326"/>
      <c r="E22" s="263"/>
    </row>
    <row r="23" spans="1:5" ht="16.5" customHeight="1" x14ac:dyDescent="0.25">
      <c r="A23" s="283" t="s">
        <v>750</v>
      </c>
      <c r="B23" s="1563">
        <v>1100</v>
      </c>
      <c r="C23" s="326">
        <v>1200</v>
      </c>
      <c r="D23" s="326"/>
      <c r="E23" s="263"/>
    </row>
    <row r="24" spans="1:5" ht="16.5" customHeight="1" x14ac:dyDescent="0.25">
      <c r="A24" s="327" t="s">
        <v>751</v>
      </c>
      <c r="B24" s="1568">
        <f>SUM(B14:B23)</f>
        <v>119927</v>
      </c>
      <c r="C24" s="1195">
        <f>SUM(C14:C23)</f>
        <v>120958</v>
      </c>
      <c r="D24" s="967"/>
      <c r="E24" s="263"/>
    </row>
    <row r="25" spans="1:5" ht="16.5" customHeight="1" x14ac:dyDescent="0.25">
      <c r="A25" s="315" t="s">
        <v>752</v>
      </c>
      <c r="B25" s="1565" t="s">
        <v>743</v>
      </c>
      <c r="C25" s="342"/>
      <c r="D25" s="815"/>
      <c r="E25" s="263"/>
    </row>
    <row r="26" spans="1:5" ht="16.5" customHeight="1" x14ac:dyDescent="0.25">
      <c r="A26" s="283" t="s">
        <v>753</v>
      </c>
      <c r="B26" s="1563">
        <v>1607</v>
      </c>
      <c r="C26" s="342">
        <v>2663</v>
      </c>
      <c r="D26" s="815"/>
      <c r="E26" s="263"/>
    </row>
    <row r="27" spans="1:5" ht="16.5" customHeight="1" x14ac:dyDescent="0.25">
      <c r="A27" s="283" t="s">
        <v>754</v>
      </c>
      <c r="B27" s="1565">
        <v>750</v>
      </c>
      <c r="C27" s="342">
        <v>900</v>
      </c>
      <c r="D27" s="815"/>
      <c r="E27" s="263"/>
    </row>
    <row r="28" spans="1:5" ht="16.5" customHeight="1" x14ac:dyDescent="0.25">
      <c r="A28" s="283" t="s">
        <v>755</v>
      </c>
      <c r="B28" s="1563">
        <v>1519</v>
      </c>
      <c r="C28" s="342">
        <v>1178</v>
      </c>
      <c r="D28" s="815"/>
      <c r="E28" s="263"/>
    </row>
    <row r="29" spans="1:5" ht="16.5" customHeight="1" x14ac:dyDescent="0.25">
      <c r="A29" s="283" t="s">
        <v>756</v>
      </c>
      <c r="B29" s="1565">
        <v>0</v>
      </c>
      <c r="C29" s="342">
        <v>125</v>
      </c>
      <c r="D29" s="815"/>
      <c r="E29" s="263"/>
    </row>
    <row r="30" spans="1:5" ht="16.5" customHeight="1" x14ac:dyDescent="0.25">
      <c r="A30" s="283" t="s">
        <v>757</v>
      </c>
      <c r="B30" s="1565">
        <v>400</v>
      </c>
      <c r="C30" s="342">
        <v>400</v>
      </c>
      <c r="D30" s="815"/>
      <c r="E30" s="263"/>
    </row>
    <row r="31" spans="1:5" ht="16.5" customHeight="1" x14ac:dyDescent="0.25">
      <c r="A31" s="283" t="s">
        <v>758</v>
      </c>
      <c r="B31" s="1563">
        <v>8000</v>
      </c>
      <c r="C31" s="342">
        <v>8500</v>
      </c>
      <c r="D31" s="815"/>
      <c r="E31" s="263"/>
    </row>
    <row r="32" spans="1:5" ht="16.5" customHeight="1" x14ac:dyDescent="0.25">
      <c r="A32" s="283" t="s">
        <v>759</v>
      </c>
      <c r="B32" s="1563">
        <v>1000</v>
      </c>
      <c r="C32" s="342">
        <v>2500</v>
      </c>
      <c r="D32" s="815"/>
      <c r="E32" s="263"/>
    </row>
    <row r="33" spans="1:67" ht="16.5" customHeight="1" x14ac:dyDescent="0.25">
      <c r="A33" s="315" t="s">
        <v>760</v>
      </c>
      <c r="B33" s="1569">
        <f>SUM(B26:B32)</f>
        <v>13276</v>
      </c>
      <c r="C33" s="1196">
        <f>SUM(C26:C32)</f>
        <v>16266</v>
      </c>
      <c r="D33" s="815"/>
      <c r="E33" s="816"/>
    </row>
    <row r="34" spans="1:67" ht="16.5" customHeight="1" x14ac:dyDescent="0.25">
      <c r="A34" s="346" t="s">
        <v>761</v>
      </c>
      <c r="B34" s="1570">
        <f>B12-B24-B33</f>
        <v>15109</v>
      </c>
      <c r="C34" s="1197">
        <f>+C12-C24-C33</f>
        <v>3251</v>
      </c>
      <c r="D34" s="815"/>
      <c r="E34" s="263"/>
    </row>
    <row r="35" spans="1:67" ht="16.5" customHeight="1" x14ac:dyDescent="0.25">
      <c r="A35" s="237"/>
      <c r="B35" s="237"/>
      <c r="C35" s="262"/>
      <c r="D35" s="251"/>
      <c r="E35" s="263"/>
    </row>
    <row r="36" spans="1:67" ht="4.3499999999999996" customHeight="1" x14ac:dyDescent="0.25">
      <c r="A36" s="343"/>
      <c r="B36" s="344"/>
      <c r="C36" s="342"/>
      <c r="D36" s="245"/>
      <c r="E36" s="242"/>
      <c r="F36" s="242"/>
      <c r="G36" s="242"/>
      <c r="H36" s="341"/>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row>
    <row r="37" spans="1:67" ht="16.5" thickBot="1" x14ac:dyDescent="0.3">
      <c r="A37" s="343"/>
      <c r="B37" s="344"/>
      <c r="C37" s="342"/>
      <c r="D37" s="245"/>
      <c r="E37" s="242"/>
      <c r="F37" s="242"/>
      <c r="G37" s="242"/>
      <c r="H37" s="341"/>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row>
    <row r="38" spans="1:67" x14ac:dyDescent="0.25">
      <c r="A38" s="1516" t="s">
        <v>734</v>
      </c>
      <c r="B38" s="1516"/>
      <c r="C38" s="1516"/>
      <c r="D38" s="245"/>
      <c r="E38" s="667"/>
      <c r="F38" s="242"/>
      <c r="G38" s="242"/>
      <c r="H38" s="341"/>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row>
    <row r="39" spans="1:67" ht="6" customHeight="1" x14ac:dyDescent="0.25">
      <c r="A39" s="312"/>
      <c r="B39" s="290"/>
      <c r="C39" s="290"/>
      <c r="D39" s="245"/>
      <c r="E39" s="242"/>
      <c r="F39" s="242"/>
      <c r="G39" s="242"/>
      <c r="H39" s="341"/>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row>
    <row r="40" spans="1:67" x14ac:dyDescent="0.25">
      <c r="A40" s="315" t="s">
        <v>696</v>
      </c>
      <c r="B40" s="664" t="s">
        <v>685</v>
      </c>
      <c r="C40" s="1198" t="s">
        <v>686</v>
      </c>
      <c r="D40" s="245"/>
      <c r="E40" s="242"/>
      <c r="F40" s="242"/>
      <c r="G40" s="242"/>
      <c r="H40" s="341"/>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row>
    <row r="41" spans="1:67" x14ac:dyDescent="0.25">
      <c r="A41" s="283" t="s">
        <v>735</v>
      </c>
      <c r="B41" s="1183"/>
      <c r="C41" s="1199">
        <v>25</v>
      </c>
      <c r="D41" s="245"/>
      <c r="E41" s="242"/>
      <c r="F41" s="242"/>
      <c r="G41" s="242"/>
      <c r="H41" s="341"/>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row>
    <row r="42" spans="1:67" x14ac:dyDescent="0.25">
      <c r="A42" s="283" t="s">
        <v>736</v>
      </c>
      <c r="B42" s="1183">
        <v>8063</v>
      </c>
      <c r="C42" s="1199"/>
      <c r="D42" s="245"/>
      <c r="E42" s="242"/>
      <c r="F42" s="242"/>
      <c r="G42" s="242"/>
      <c r="H42" s="341"/>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row>
    <row r="43" spans="1:67" x14ac:dyDescent="0.25">
      <c r="A43" s="283" t="s">
        <v>737</v>
      </c>
      <c r="B43" s="1183">
        <v>125117</v>
      </c>
      <c r="C43" s="1199">
        <v>129367</v>
      </c>
      <c r="D43" s="245"/>
      <c r="E43" s="341"/>
      <c r="F43" s="242"/>
      <c r="G43" s="242"/>
      <c r="H43" s="341"/>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row>
    <row r="44" spans="1:67" x14ac:dyDescent="0.25">
      <c r="A44" s="283" t="s">
        <v>738</v>
      </c>
      <c r="B44" s="1183">
        <v>910</v>
      </c>
      <c r="C44" s="1199">
        <v>910</v>
      </c>
      <c r="D44" s="245"/>
      <c r="E44" s="242"/>
      <c r="F44" s="242"/>
      <c r="G44" s="242"/>
      <c r="H44" s="341"/>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row>
    <row r="45" spans="1:67" x14ac:dyDescent="0.25">
      <c r="A45" s="547" t="s">
        <v>762</v>
      </c>
      <c r="B45" s="1183">
        <v>-125</v>
      </c>
      <c r="C45" s="1199">
        <v>125</v>
      </c>
      <c r="D45" s="226" t="s">
        <v>740</v>
      </c>
      <c r="E45" s="242"/>
      <c r="F45" s="242"/>
      <c r="G45" s="242"/>
      <c r="H45" s="341"/>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row>
    <row r="46" spans="1:67" x14ac:dyDescent="0.25">
      <c r="A46" s="345" t="s">
        <v>741</v>
      </c>
      <c r="B46" s="1184">
        <f>SUM(B41:B45)</f>
        <v>133965</v>
      </c>
      <c r="C46" s="1200">
        <f>SUM(C41:C45)</f>
        <v>130427</v>
      </c>
      <c r="D46" s="245"/>
      <c r="E46" s="245"/>
      <c r="F46" s="245"/>
      <c r="G46" s="242"/>
      <c r="H46" s="341"/>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row>
    <row r="47" spans="1:67" x14ac:dyDescent="0.25">
      <c r="A47" s="315" t="s">
        <v>742</v>
      </c>
      <c r="B47" s="1185"/>
      <c r="C47" s="1192"/>
      <c r="D47" s="245"/>
      <c r="E47" s="245"/>
      <c r="F47" s="245"/>
      <c r="G47" s="242"/>
      <c r="H47" s="341"/>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row>
    <row r="48" spans="1:67" x14ac:dyDescent="0.25">
      <c r="A48" s="548" t="s">
        <v>698</v>
      </c>
      <c r="B48" s="1183">
        <f>18686+320</f>
        <v>19006</v>
      </c>
      <c r="C48" s="1199">
        <f>18195+320</f>
        <v>18515</v>
      </c>
      <c r="D48" s="245"/>
      <c r="E48" s="242"/>
      <c r="F48" s="242"/>
      <c r="G48" s="242"/>
      <c r="H48" s="341"/>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row>
    <row r="49" spans="1:67" x14ac:dyDescent="0.25">
      <c r="A49" s="548" t="s">
        <v>699</v>
      </c>
      <c r="B49" s="1183">
        <f>29515+910</f>
        <v>30425</v>
      </c>
      <c r="C49" s="1199">
        <f>29305+910</f>
        <v>30215</v>
      </c>
      <c r="D49" s="245"/>
      <c r="E49" s="242"/>
      <c r="F49" s="242"/>
      <c r="G49" s="242"/>
      <c r="H49" s="341"/>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row>
    <row r="50" spans="1:67" x14ac:dyDescent="0.25">
      <c r="A50" s="548" t="s">
        <v>700</v>
      </c>
      <c r="B50" s="1183">
        <f>18883+150+150</f>
        <v>19183</v>
      </c>
      <c r="C50" s="1199">
        <f>18735+150+150</f>
        <v>19035</v>
      </c>
      <c r="D50" s="245"/>
      <c r="E50" s="242"/>
      <c r="F50" s="242"/>
      <c r="G50" s="242"/>
      <c r="H50" s="341"/>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row>
    <row r="51" spans="1:67" x14ac:dyDescent="0.25">
      <c r="A51" s="548" t="s">
        <v>701</v>
      </c>
      <c r="B51" s="1183">
        <v>18832</v>
      </c>
      <c r="C51" s="1199">
        <v>17819</v>
      </c>
      <c r="D51" s="245"/>
      <c r="E51" s="242"/>
      <c r="F51" s="242"/>
      <c r="G51" s="242"/>
      <c r="H51" s="341"/>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row>
    <row r="52" spans="1:67" x14ac:dyDescent="0.25">
      <c r="A52" s="345" t="s">
        <v>751</v>
      </c>
      <c r="B52" s="1184">
        <f>SUM(B48:B51)</f>
        <v>87446</v>
      </c>
      <c r="C52" s="1200">
        <f>SUM(C48:C51)</f>
        <v>85584</v>
      </c>
      <c r="D52" s="245"/>
      <c r="E52" s="242"/>
      <c r="F52" s="242"/>
      <c r="G52" s="242"/>
      <c r="H52" s="341"/>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row>
    <row r="53" spans="1:67" x14ac:dyDescent="0.25">
      <c r="A53" s="315" t="s">
        <v>752</v>
      </c>
      <c r="B53" s="1186"/>
      <c r="C53" s="342"/>
      <c r="D53" s="245"/>
      <c r="E53" s="341"/>
      <c r="F53" s="242"/>
      <c r="G53" s="242"/>
      <c r="H53" s="341"/>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row>
    <row r="54" spans="1:67" x14ac:dyDescent="0.25">
      <c r="A54" s="283" t="s">
        <v>763</v>
      </c>
      <c r="B54" s="1186">
        <v>18000</v>
      </c>
      <c r="C54" s="342">
        <v>17000</v>
      </c>
      <c r="D54" s="245"/>
      <c r="E54" s="341"/>
      <c r="F54" s="699"/>
      <c r="G54" s="699"/>
      <c r="H54" s="700"/>
      <c r="I54" s="699"/>
      <c r="J54" s="699"/>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row>
    <row r="55" spans="1:67" x14ac:dyDescent="0.25">
      <c r="A55" s="883" t="s">
        <v>764</v>
      </c>
      <c r="B55" s="1186">
        <v>2000</v>
      </c>
      <c r="C55" s="342">
        <v>2000</v>
      </c>
      <c r="D55" s="245"/>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2"/>
      <c r="AV55" s="242"/>
      <c r="AW55" s="242"/>
      <c r="AX55" s="242"/>
      <c r="AY55" s="242"/>
      <c r="AZ55" s="242"/>
      <c r="BA55" s="242"/>
      <c r="BB55" s="242"/>
      <c r="BC55" s="242"/>
      <c r="BD55" s="242"/>
      <c r="BE55" s="242"/>
      <c r="BF55" s="242"/>
      <c r="BG55" s="242"/>
      <c r="BH55" s="242"/>
      <c r="BI55" s="242"/>
      <c r="BJ55" s="242"/>
      <c r="BK55" s="242"/>
      <c r="BL55" s="242"/>
      <c r="BM55" s="242"/>
      <c r="BN55" s="242"/>
      <c r="BO55" s="242"/>
    </row>
    <row r="56" spans="1:67" x14ac:dyDescent="0.25">
      <c r="A56" s="883" t="s">
        <v>765</v>
      </c>
      <c r="B56" s="1186">
        <v>1500</v>
      </c>
      <c r="C56" s="342">
        <v>1200</v>
      </c>
      <c r="D56" s="245"/>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row>
    <row r="57" spans="1:67" x14ac:dyDescent="0.25">
      <c r="A57" s="883" t="s">
        <v>766</v>
      </c>
      <c r="B57" s="1186">
        <v>4000</v>
      </c>
      <c r="C57" s="342">
        <v>4000</v>
      </c>
      <c r="D57" s="245"/>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242"/>
      <c r="BA57" s="242"/>
      <c r="BB57" s="242"/>
      <c r="BC57" s="242"/>
      <c r="BD57" s="242"/>
      <c r="BE57" s="242"/>
      <c r="BF57" s="242"/>
      <c r="BG57" s="242"/>
      <c r="BH57" s="242"/>
      <c r="BI57" s="242"/>
      <c r="BJ57" s="242"/>
      <c r="BK57" s="242"/>
      <c r="BL57" s="242"/>
      <c r="BM57" s="242"/>
      <c r="BN57" s="242"/>
      <c r="BO57" s="242"/>
    </row>
    <row r="58" spans="1:67" x14ac:dyDescent="0.25">
      <c r="A58" s="283" t="s">
        <v>767</v>
      </c>
      <c r="B58" s="1186">
        <v>570</v>
      </c>
      <c r="C58" s="342">
        <v>0</v>
      </c>
      <c r="D58" s="245"/>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c r="AX58" s="242"/>
      <c r="AY58" s="242"/>
      <c r="AZ58" s="242"/>
      <c r="BA58" s="242"/>
      <c r="BB58" s="242"/>
      <c r="BC58" s="242"/>
      <c r="BD58" s="242"/>
      <c r="BE58" s="242"/>
      <c r="BF58" s="242"/>
      <c r="BG58" s="242"/>
      <c r="BH58" s="242"/>
      <c r="BI58" s="242"/>
      <c r="BJ58" s="242"/>
      <c r="BK58" s="242"/>
      <c r="BL58" s="242"/>
      <c r="BM58" s="242"/>
      <c r="BN58" s="242"/>
      <c r="BO58" s="242"/>
    </row>
    <row r="59" spans="1:67" x14ac:dyDescent="0.25">
      <c r="A59" s="547" t="s">
        <v>762</v>
      </c>
      <c r="B59" s="1186">
        <v>0</v>
      </c>
      <c r="C59" s="342">
        <v>250</v>
      </c>
      <c r="D59" s="226" t="s">
        <v>740</v>
      </c>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c r="AM59" s="242"/>
      <c r="AN59" s="242"/>
      <c r="AO59" s="242"/>
      <c r="AP59" s="242"/>
      <c r="AQ59" s="242"/>
      <c r="AR59" s="242"/>
      <c r="AS59" s="242"/>
      <c r="AT59" s="242"/>
      <c r="AU59" s="242"/>
      <c r="AV59" s="242"/>
      <c r="AW59" s="242"/>
      <c r="AX59" s="242"/>
      <c r="AY59" s="242"/>
      <c r="AZ59" s="242"/>
      <c r="BA59" s="242"/>
      <c r="BB59" s="242"/>
      <c r="BC59" s="242"/>
      <c r="BD59" s="242"/>
      <c r="BE59" s="242"/>
      <c r="BF59" s="242"/>
      <c r="BG59" s="242"/>
      <c r="BH59" s="242"/>
      <c r="BI59" s="242"/>
      <c r="BJ59" s="242"/>
      <c r="BK59" s="242"/>
      <c r="BL59" s="242"/>
      <c r="BM59" s="242"/>
      <c r="BN59" s="242"/>
      <c r="BO59" s="242"/>
    </row>
    <row r="60" spans="1:67" x14ac:dyDescent="0.25">
      <c r="A60" s="283" t="s">
        <v>768</v>
      </c>
      <c r="B60" s="1186">
        <v>4000</v>
      </c>
      <c r="C60" s="342">
        <v>4000</v>
      </c>
      <c r="D60" s="245"/>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2"/>
      <c r="AP60" s="242"/>
      <c r="AQ60" s="242"/>
      <c r="AR60" s="242"/>
      <c r="AS60" s="242"/>
      <c r="AT60" s="242"/>
      <c r="AU60" s="242"/>
      <c r="AV60" s="242"/>
      <c r="AW60" s="242"/>
      <c r="AX60" s="242"/>
      <c r="AY60" s="242"/>
      <c r="AZ60" s="242"/>
      <c r="BA60" s="242"/>
      <c r="BB60" s="242"/>
      <c r="BC60" s="242"/>
      <c r="BD60" s="242"/>
      <c r="BE60" s="242"/>
      <c r="BF60" s="242"/>
      <c r="BG60" s="242"/>
      <c r="BH60" s="242"/>
      <c r="BI60" s="242"/>
      <c r="BJ60" s="242"/>
      <c r="BK60" s="242"/>
      <c r="BL60" s="242"/>
      <c r="BM60" s="242"/>
      <c r="BN60" s="242"/>
      <c r="BO60" s="242"/>
    </row>
    <row r="61" spans="1:67" x14ac:dyDescent="0.25">
      <c r="A61" s="283" t="s">
        <v>769</v>
      </c>
      <c r="B61" s="1186">
        <v>3000</v>
      </c>
      <c r="C61" s="342">
        <v>0</v>
      </c>
      <c r="D61" s="245"/>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2"/>
      <c r="AY61" s="242"/>
      <c r="AZ61" s="242"/>
      <c r="BA61" s="242"/>
      <c r="BB61" s="242"/>
      <c r="BC61" s="242"/>
      <c r="BD61" s="242"/>
      <c r="BE61" s="242"/>
      <c r="BF61" s="242"/>
      <c r="BG61" s="242"/>
      <c r="BH61" s="242"/>
      <c r="BI61" s="242"/>
      <c r="BJ61" s="242"/>
      <c r="BK61" s="242"/>
      <c r="BL61" s="242"/>
      <c r="BM61" s="242"/>
      <c r="BN61" s="242"/>
      <c r="BO61" s="242"/>
    </row>
    <row r="62" spans="1:67" x14ac:dyDescent="0.25">
      <c r="A62" s="283" t="s">
        <v>770</v>
      </c>
      <c r="B62" s="1186">
        <v>0</v>
      </c>
      <c r="C62" s="342">
        <v>2000</v>
      </c>
      <c r="D62" s="245"/>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242"/>
      <c r="BL62" s="242"/>
      <c r="BM62" s="242"/>
      <c r="BN62" s="242"/>
      <c r="BO62" s="242"/>
    </row>
    <row r="63" spans="1:67" x14ac:dyDescent="0.25">
      <c r="A63" s="283" t="s">
        <v>771</v>
      </c>
      <c r="B63" s="1186">
        <v>1700</v>
      </c>
      <c r="C63" s="342">
        <v>1200</v>
      </c>
      <c r="D63" s="245"/>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2"/>
      <c r="AP63" s="242"/>
      <c r="AQ63" s="242"/>
      <c r="AR63" s="242"/>
      <c r="AS63" s="242"/>
      <c r="AT63" s="242"/>
      <c r="AU63" s="242"/>
      <c r="AV63" s="242"/>
      <c r="AW63" s="242"/>
      <c r="AX63" s="242"/>
      <c r="AY63" s="242"/>
      <c r="AZ63" s="242"/>
      <c r="BA63" s="242"/>
      <c r="BB63" s="242"/>
      <c r="BC63" s="242"/>
      <c r="BD63" s="242"/>
      <c r="BE63" s="242"/>
      <c r="BF63" s="242"/>
      <c r="BG63" s="242"/>
      <c r="BH63" s="242"/>
      <c r="BI63" s="242"/>
      <c r="BJ63" s="242"/>
      <c r="BK63" s="242"/>
      <c r="BL63" s="242"/>
      <c r="BM63" s="242"/>
      <c r="BN63" s="242"/>
      <c r="BO63" s="242"/>
    </row>
    <row r="64" spans="1:67" x14ac:dyDescent="0.25">
      <c r="A64" s="283" t="s">
        <v>772</v>
      </c>
      <c r="B64" s="1186">
        <v>4000</v>
      </c>
      <c r="C64" s="342">
        <v>4000</v>
      </c>
      <c r="D64" s="245"/>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c r="BA64" s="242"/>
      <c r="BB64" s="242"/>
      <c r="BC64" s="242"/>
      <c r="BD64" s="242"/>
      <c r="BE64" s="242"/>
      <c r="BF64" s="242"/>
      <c r="BG64" s="242"/>
      <c r="BH64" s="242"/>
      <c r="BI64" s="242"/>
      <c r="BJ64" s="242"/>
      <c r="BK64" s="242"/>
      <c r="BL64" s="242"/>
      <c r="BM64" s="242"/>
      <c r="BN64" s="242"/>
      <c r="BO64" s="242"/>
    </row>
    <row r="65" spans="1:67" x14ac:dyDescent="0.25">
      <c r="A65" s="283" t="s">
        <v>773</v>
      </c>
      <c r="B65" s="1186">
        <v>13000</v>
      </c>
      <c r="C65" s="342">
        <v>13000</v>
      </c>
      <c r="D65" s="245"/>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c r="BA65" s="242"/>
      <c r="BB65" s="242"/>
      <c r="BC65" s="242"/>
      <c r="BD65" s="242"/>
      <c r="BE65" s="242"/>
      <c r="BF65" s="242"/>
      <c r="BG65" s="242"/>
      <c r="BH65" s="242"/>
      <c r="BI65" s="242"/>
      <c r="BJ65" s="242"/>
      <c r="BK65" s="242"/>
      <c r="BL65" s="242"/>
      <c r="BM65" s="242"/>
      <c r="BN65" s="242"/>
      <c r="BO65" s="242"/>
    </row>
    <row r="66" spans="1:67" x14ac:dyDescent="0.25">
      <c r="A66" s="283" t="s">
        <v>774</v>
      </c>
      <c r="B66" s="1186">
        <v>1000</v>
      </c>
      <c r="C66" s="342">
        <v>500</v>
      </c>
      <c r="D66" s="245"/>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c r="BA66" s="242"/>
      <c r="BB66" s="242"/>
      <c r="BC66" s="242"/>
      <c r="BD66" s="242"/>
      <c r="BE66" s="242"/>
      <c r="BF66" s="242"/>
      <c r="BG66" s="242"/>
      <c r="BH66" s="242"/>
      <c r="BI66" s="242"/>
      <c r="BJ66" s="242"/>
      <c r="BK66" s="242"/>
      <c r="BL66" s="242"/>
      <c r="BM66" s="242"/>
      <c r="BN66" s="242"/>
      <c r="BO66" s="242"/>
    </row>
    <row r="67" spans="1:67" x14ac:dyDescent="0.25">
      <c r="A67" s="315" t="s">
        <v>760</v>
      </c>
      <c r="B67" s="1187">
        <f>SUM(B54:B66)</f>
        <v>52770</v>
      </c>
      <c r="C67" s="1196">
        <f>SUM(C54:C66)</f>
        <v>49150</v>
      </c>
      <c r="D67" s="245"/>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242"/>
      <c r="AS67" s="242"/>
      <c r="AT67" s="242"/>
      <c r="AU67" s="242"/>
      <c r="AV67" s="242"/>
      <c r="AW67" s="242"/>
      <c r="AX67" s="242"/>
      <c r="AY67" s="242"/>
      <c r="AZ67" s="242"/>
      <c r="BA67" s="242"/>
      <c r="BB67" s="242"/>
      <c r="BC67" s="242"/>
      <c r="BD67" s="242"/>
      <c r="BE67" s="242"/>
      <c r="BF67" s="242"/>
      <c r="BG67" s="242"/>
      <c r="BH67" s="242"/>
      <c r="BI67" s="242"/>
      <c r="BJ67" s="242"/>
      <c r="BK67" s="242"/>
      <c r="BL67" s="242"/>
      <c r="BM67" s="242"/>
      <c r="BN67" s="242"/>
      <c r="BO67" s="242"/>
    </row>
    <row r="68" spans="1:67" x14ac:dyDescent="0.25">
      <c r="A68" s="346" t="s">
        <v>775</v>
      </c>
      <c r="B68" s="1188">
        <f>+B46-B52-B67</f>
        <v>-6251</v>
      </c>
      <c r="C68" s="1197">
        <f>C46-C52-C67</f>
        <v>-4307</v>
      </c>
      <c r="D68" s="245"/>
      <c r="E68" s="341"/>
      <c r="F68" s="347"/>
      <c r="G68" s="242"/>
      <c r="H68" s="341"/>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c r="AN68" s="242"/>
      <c r="AO68" s="242"/>
      <c r="AP68" s="242"/>
      <c r="AQ68" s="242"/>
      <c r="AR68" s="242"/>
      <c r="AS68" s="242"/>
      <c r="AT68" s="242"/>
      <c r="AU68" s="242"/>
      <c r="AV68" s="242"/>
      <c r="AW68" s="242"/>
      <c r="AX68" s="242"/>
      <c r="AY68" s="242"/>
      <c r="AZ68" s="242"/>
      <c r="BA68" s="242"/>
      <c r="BB68" s="242"/>
      <c r="BC68" s="242"/>
      <c r="BD68" s="242"/>
      <c r="BE68" s="242"/>
      <c r="BF68" s="242"/>
      <c r="BG68" s="242"/>
      <c r="BH68" s="242"/>
      <c r="BI68" s="242"/>
      <c r="BJ68" s="242"/>
      <c r="BK68" s="242"/>
      <c r="BL68" s="242"/>
      <c r="BM68" s="242"/>
      <c r="BN68" s="242"/>
      <c r="BO68" s="242"/>
    </row>
    <row r="69" spans="1:67" x14ac:dyDescent="0.25">
      <c r="A69" s="354"/>
      <c r="B69" s="283"/>
      <c r="C69" s="283"/>
      <c r="D69" s="341"/>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row>
    <row r="70" spans="1:67" x14ac:dyDescent="0.25">
      <c r="A70" s="354"/>
      <c r="B70" s="283"/>
      <c r="C70" s="283"/>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42"/>
      <c r="AP70" s="242"/>
      <c r="AQ70" s="242"/>
      <c r="AR70" s="242"/>
      <c r="AS70" s="242"/>
      <c r="AT70" s="242"/>
      <c r="AU70" s="242"/>
      <c r="AV70" s="242"/>
      <c r="AW70" s="242"/>
      <c r="AX70" s="242"/>
      <c r="AY70" s="242"/>
      <c r="AZ70" s="242"/>
      <c r="BA70" s="242"/>
      <c r="BB70" s="242"/>
      <c r="BC70" s="242"/>
      <c r="BD70" s="242"/>
      <c r="BE70" s="242"/>
      <c r="BF70" s="242"/>
      <c r="BG70" s="242"/>
      <c r="BH70" s="242"/>
      <c r="BI70" s="242"/>
      <c r="BJ70" s="242"/>
      <c r="BK70" s="242"/>
      <c r="BL70" s="242"/>
      <c r="BM70" s="242"/>
      <c r="BN70" s="242"/>
      <c r="BO70" s="242"/>
    </row>
    <row r="72" spans="1:67" s="242" customFormat="1" x14ac:dyDescent="0.25">
      <c r="A72" s="297" t="s">
        <v>776</v>
      </c>
      <c r="B72" s="240"/>
      <c r="C72" s="263"/>
      <c r="D72" s="263"/>
      <c r="E72" s="263"/>
      <c r="F72" s="347"/>
      <c r="G72" s="696"/>
      <c r="H72" s="260"/>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c r="AP72" s="237"/>
      <c r="AQ72" s="237"/>
      <c r="AR72" s="237"/>
      <c r="AS72" s="237"/>
      <c r="AT72" s="237"/>
      <c r="AU72" s="237"/>
      <c r="AV72" s="237"/>
      <c r="AW72" s="237"/>
      <c r="AX72" s="237"/>
      <c r="AY72" s="237"/>
      <c r="AZ72" s="237"/>
      <c r="BA72" s="237"/>
      <c r="BB72" s="237"/>
      <c r="BC72" s="237"/>
      <c r="BD72" s="237"/>
      <c r="BE72" s="237"/>
      <c r="BF72" s="237"/>
      <c r="BG72" s="237"/>
      <c r="BH72" s="237"/>
      <c r="BI72" s="237"/>
      <c r="BJ72" s="237"/>
      <c r="BK72" s="237"/>
      <c r="BL72" s="237"/>
      <c r="BM72" s="237"/>
      <c r="BN72" s="237"/>
      <c r="BO72" s="237"/>
    </row>
    <row r="73" spans="1:67" ht="5.45" customHeight="1" x14ac:dyDescent="0.25">
      <c r="A73" s="349"/>
    </row>
    <row r="74" spans="1:67" x14ac:dyDescent="0.25">
      <c r="A74" s="236" t="s">
        <v>777</v>
      </c>
      <c r="B74" s="241"/>
      <c r="C74" s="350"/>
      <c r="D74" s="351"/>
      <c r="E74" s="351"/>
      <c r="F74" s="340"/>
      <c r="G74" s="351"/>
    </row>
    <row r="75" spans="1:67" x14ac:dyDescent="0.25">
      <c r="A75" s="237" t="s">
        <v>704</v>
      </c>
      <c r="F75" s="348"/>
      <c r="G75" s="260"/>
    </row>
    <row r="76" spans="1:67" ht="16.5" thickBot="1" x14ac:dyDescent="0.3">
      <c r="A76" s="792"/>
    </row>
    <row r="77" spans="1:67" x14ac:dyDescent="0.25">
      <c r="A77" s="793" t="s">
        <v>778</v>
      </c>
      <c r="B77" s="793"/>
      <c r="C77" s="793"/>
      <c r="D77" s="793"/>
      <c r="E77" s="793"/>
      <c r="F77" s="720"/>
      <c r="G77" s="794"/>
      <c r="H77" s="795"/>
      <c r="J77" s="260" t="s">
        <v>779</v>
      </c>
    </row>
    <row r="78" spans="1:67" x14ac:dyDescent="0.25">
      <c r="A78" s="718" t="s">
        <v>780</v>
      </c>
      <c r="B78" s="796"/>
      <c r="C78" s="796"/>
      <c r="D78" s="796"/>
      <c r="E78" s="796"/>
      <c r="F78" s="718"/>
      <c r="G78" s="797"/>
      <c r="H78" s="371"/>
    </row>
    <row r="79" spans="1:67" x14ac:dyDescent="0.25">
      <c r="A79" s="719" t="s">
        <v>781</v>
      </c>
      <c r="B79" s="796"/>
      <c r="C79" s="796"/>
      <c r="D79" s="796"/>
      <c r="E79" s="796"/>
      <c r="F79" s="718"/>
      <c r="G79" s="797"/>
      <c r="H79" s="371"/>
    </row>
    <row r="80" spans="1:67" x14ac:dyDescent="0.25">
      <c r="A80" s="798"/>
      <c r="B80" s="799" t="s">
        <v>706</v>
      </c>
      <c r="C80" s="800"/>
      <c r="D80" s="799"/>
      <c r="E80" s="801" t="s">
        <v>708</v>
      </c>
      <c r="F80" s="802"/>
      <c r="G80" s="802"/>
      <c r="H80" s="802"/>
    </row>
    <row r="81" spans="1:11" ht="33.75" x14ac:dyDescent="0.25">
      <c r="A81" s="717"/>
      <c r="B81" s="803"/>
      <c r="C81" s="804" t="s">
        <v>657</v>
      </c>
      <c r="D81" s="803" t="s">
        <v>782</v>
      </c>
      <c r="E81" s="804" t="s">
        <v>687</v>
      </c>
      <c r="F81" s="805" t="s">
        <v>709</v>
      </c>
      <c r="G81" s="804" t="s">
        <v>696</v>
      </c>
      <c r="H81" s="806" t="s">
        <v>709</v>
      </c>
    </row>
    <row r="82" spans="1:11" x14ac:dyDescent="0.25">
      <c r="A82" s="884" t="s">
        <v>783</v>
      </c>
      <c r="B82" s="803"/>
      <c r="C82" s="804"/>
      <c r="D82" s="803"/>
      <c r="E82" s="804"/>
      <c r="F82" s="805"/>
      <c r="G82" s="804"/>
      <c r="H82" s="806"/>
    </row>
    <row r="83" spans="1:11" x14ac:dyDescent="0.25">
      <c r="A83" s="1201" t="s">
        <v>784</v>
      </c>
      <c r="B83" s="1202">
        <v>309992</v>
      </c>
      <c r="C83" s="1203">
        <v>47406</v>
      </c>
      <c r="D83" s="1204">
        <v>708.4999656</v>
      </c>
      <c r="E83" s="1205">
        <v>132509.99051744957</v>
      </c>
      <c r="F83" s="1220">
        <v>0.50600000000000001</v>
      </c>
      <c r="G83" s="1205">
        <v>129367.46109806342</v>
      </c>
      <c r="H83" s="1206">
        <v>0.49399999999999999</v>
      </c>
      <c r="K83" s="262">
        <f>+B83-C83-D83-E83-G83</f>
        <v>4.8418887017760426E-2</v>
      </c>
    </row>
    <row r="84" spans="1:11" ht="6.95" customHeight="1" x14ac:dyDescent="0.25">
      <c r="A84" s="807"/>
      <c r="B84" s="808"/>
      <c r="C84" s="809"/>
      <c r="D84" s="808"/>
      <c r="E84" s="810"/>
      <c r="F84" s="811"/>
      <c r="G84" s="810"/>
      <c r="H84" s="812"/>
    </row>
    <row r="89" spans="1:11" x14ac:dyDescent="0.25">
      <c r="E89" s="262"/>
    </row>
  </sheetData>
  <customSheetViews>
    <customSheetView guid="{7776E5A9-720D-4A7F-AABE-6B4227AB8090}" scale="80" showPageBreaks="1">
      <selection activeCell="A3" sqref="A3:XFD3"/>
      <rowBreaks count="1" manualBreakCount="1">
        <brk id="73" max="16383" man="1"/>
      </rowBreaks>
      <pageMargins left="0" right="0" top="0" bottom="0" header="0" footer="0"/>
      <pageSetup paperSize="9" scale="65" orientation="portrait" r:id="rId1"/>
      <headerFooter alignWithMargins="0">
        <oddFooter>&amp;L&amp;D&amp;R&amp;A</oddFooter>
      </headerFooter>
    </customSheetView>
    <customSheetView guid="{5C6599A9-EAC3-4F8A-BC3C-4202E097D9A3}" scale="80" topLeftCell="A22">
      <selection activeCell="E70" sqref="E70"/>
      <rowBreaks count="1" manualBreakCount="1">
        <brk id="75" max="16383" man="1"/>
      </rowBreaks>
      <pageMargins left="0" right="0" top="0" bottom="0" header="0" footer="0"/>
      <pageSetup paperSize="9" scale="65" orientation="portrait" r:id="rId2"/>
      <headerFooter alignWithMargins="0">
        <oddFooter>&amp;L&amp;D&amp;R&amp;A</oddFooter>
      </headerFooter>
    </customSheetView>
    <customSheetView guid="{393448E9-5930-460D-BA75-37977D66BEC8}" scale="80">
      <selection activeCell="A3" sqref="A3:XFD3"/>
      <rowBreaks count="1" manualBreakCount="1">
        <brk id="73" max="16383" man="1"/>
      </rowBreaks>
      <pageMargins left="0" right="0" top="0" bottom="0" header="0" footer="0"/>
      <pageSetup paperSize="9" scale="65" orientation="portrait" r:id="rId3"/>
      <headerFooter alignWithMargins="0">
        <oddFooter>&amp;L&amp;D&amp;R&amp;A</oddFooter>
      </headerFooter>
    </customSheetView>
    <customSheetView guid="{C8CEDB1B-3B18-41FE-9361-2EB234E2EB8D}" scale="80">
      <selection activeCell="E11" sqref="E11"/>
      <rowBreaks count="1" manualBreakCount="1">
        <brk id="73" max="16383" man="1"/>
      </rowBreaks>
      <pageMargins left="0" right="0" top="0" bottom="0" header="0" footer="0"/>
      <pageSetup paperSize="9" scale="65" orientation="portrait" r:id="rId4"/>
      <headerFooter alignWithMargins="0">
        <oddFooter>&amp;L&amp;D&amp;R&amp;A</oddFooter>
      </headerFooter>
    </customSheetView>
    <customSheetView guid="{0076920E-EC0A-4FA8-AF12-CD6DC80D1161}" scale="80" showPageBreaks="1" topLeftCell="A22">
      <selection activeCell="E70" sqref="E70"/>
      <rowBreaks count="1" manualBreakCount="1">
        <brk id="75" max="16383" man="1"/>
      </rowBreaks>
      <pageMargins left="0" right="0" top="0" bottom="0" header="0" footer="0"/>
      <pageSetup paperSize="9" scale="65" orientation="portrait" r:id="rId5"/>
      <headerFooter alignWithMargins="0">
        <oddFooter>&amp;L&amp;D&amp;R&amp;A</oddFooter>
      </headerFooter>
    </customSheetView>
    <customSheetView guid="{2353566C-F160-4A96-908F-42A826CC08BB}" scale="80" showPageBreaks="1" showGridLines="0" topLeftCell="A76">
      <selection activeCell="A3" sqref="A3:A6"/>
      <rowBreaks count="1" manualBreakCount="1">
        <brk id="77" max="16383" man="1"/>
      </rowBreaks>
      <pageMargins left="0" right="0" top="0" bottom="0" header="0" footer="0"/>
      <pageSetup paperSize="9" scale="65" orientation="portrait" r:id="rId6"/>
      <headerFooter alignWithMargins="0">
        <oddFooter>&amp;L&amp;D&amp;R&amp;A</oddFooter>
      </headerFooter>
    </customSheetView>
  </customSheetViews>
  <mergeCells count="2">
    <mergeCell ref="A38:C38"/>
    <mergeCell ref="A4:C4"/>
  </mergeCells>
  <pageMargins left="0.74803149606299213" right="0.74803149606299213" top="0.98425196850393704" bottom="0.98425196850393704" header="0.51181102362204722" footer="0.51181102362204722"/>
  <pageSetup paperSize="9" scale="65" orientation="portrait" r:id="rId7"/>
  <headerFooter alignWithMargins="0">
    <oddFooter>&amp;L&amp;D&amp;R&amp;A</oddFooter>
  </headerFooter>
  <rowBreaks count="1" manualBreakCount="1">
    <brk id="6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53C9-90DF-4F04-A3A3-D461DBA8DD80}">
  <sheetPr>
    <tabColor theme="9" tint="0.79998168889431442"/>
  </sheetPr>
  <dimension ref="A1:Q40"/>
  <sheetViews>
    <sheetView showGridLines="0" zoomScale="90" zoomScaleNormal="90" workbookViewId="0">
      <selection activeCell="M32" sqref="M32"/>
    </sheetView>
  </sheetViews>
  <sheetFormatPr defaultColWidth="8.85546875" defaultRowHeight="11.25" x14ac:dyDescent="0.2"/>
  <cols>
    <col min="1" max="1" width="30.7109375" style="412" customWidth="1"/>
    <col min="2" max="2" width="6.42578125" style="886" customWidth="1"/>
    <col min="3" max="3" width="3.28515625" style="887" customWidth="1"/>
    <col min="4" max="4" width="8.85546875" style="412" customWidth="1"/>
    <col min="5" max="5" width="9.42578125" style="412" customWidth="1"/>
    <col min="6" max="6" width="6.140625" style="412" customWidth="1"/>
    <col min="7" max="7" width="9.140625" style="412" customWidth="1"/>
    <col min="8" max="8" width="8.85546875" style="412" customWidth="1"/>
    <col min="9" max="9" width="9.42578125" style="412" customWidth="1"/>
    <col min="10" max="10" width="6.140625" style="412" customWidth="1"/>
    <col min="11" max="11" width="9.7109375" style="412" customWidth="1"/>
    <col min="12" max="12" width="58.140625" style="888" customWidth="1"/>
    <col min="13" max="13" width="36.28515625" style="412" customWidth="1"/>
    <col min="14" max="14" width="8.85546875" style="412"/>
    <col min="15" max="15" width="10.42578125" style="412" bestFit="1" customWidth="1"/>
    <col min="16" max="16384" width="8.85546875" style="412"/>
  </cols>
  <sheetData>
    <row r="1" spans="1:17" ht="18" x14ac:dyDescent="0.25">
      <c r="A1" s="885" t="s">
        <v>785</v>
      </c>
      <c r="L1" s="1269" t="s">
        <v>786</v>
      </c>
    </row>
    <row r="2" spans="1:17" ht="13.5" customHeight="1" x14ac:dyDescent="0.25">
      <c r="A2" s="413" t="s">
        <v>787</v>
      </c>
      <c r="L2" s="1269"/>
    </row>
    <row r="3" spans="1:17" ht="12" x14ac:dyDescent="0.2">
      <c r="A3" s="413" t="s">
        <v>788</v>
      </c>
    </row>
    <row r="4" spans="1:17" ht="12" x14ac:dyDescent="0.2">
      <c r="A4" s="413"/>
    </row>
    <row r="5" spans="1:17" x14ac:dyDescent="0.2">
      <c r="A5" s="1268" t="s">
        <v>789</v>
      </c>
      <c r="B5" s="1263">
        <v>3.4299999999999997E-2</v>
      </c>
      <c r="C5" s="1264"/>
      <c r="G5" s="1281" t="s">
        <v>790</v>
      </c>
      <c r="H5" s="1267">
        <v>3.5000000000000003E-2</v>
      </c>
    </row>
    <row r="6" spans="1:17" ht="12.6" customHeight="1" x14ac:dyDescent="0.2">
      <c r="A6" s="409" t="s">
        <v>791</v>
      </c>
      <c r="B6" s="1265"/>
      <c r="C6" s="1266"/>
      <c r="D6" s="371"/>
      <c r="H6" s="926"/>
    </row>
    <row r="7" spans="1:17" ht="13.5" customHeight="1" thickBot="1" x14ac:dyDescent="0.25">
      <c r="A7" s="374" t="s">
        <v>792</v>
      </c>
      <c r="B7" s="1265"/>
      <c r="C7" s="1266"/>
      <c r="D7" s="374"/>
      <c r="H7" s="926"/>
    </row>
    <row r="8" spans="1:17" ht="15.75" x14ac:dyDescent="0.25">
      <c r="A8" s="889" t="s">
        <v>793</v>
      </c>
      <c r="B8" s="890"/>
      <c r="C8" s="891"/>
      <c r="D8" s="1518" t="s">
        <v>794</v>
      </c>
      <c r="E8" s="1519"/>
      <c r="F8" s="1519"/>
      <c r="G8" s="1520"/>
      <c r="H8" s="1524" t="s">
        <v>795</v>
      </c>
      <c r="I8" s="1525"/>
      <c r="J8" s="1525"/>
      <c r="K8" s="1526"/>
      <c r="L8" s="892"/>
    </row>
    <row r="9" spans="1:17" ht="22.5" x14ac:dyDescent="0.2">
      <c r="A9" s="1270" t="s">
        <v>796</v>
      </c>
      <c r="B9" s="1271" t="s">
        <v>783</v>
      </c>
      <c r="C9" s="1280" t="s">
        <v>797</v>
      </c>
      <c r="D9" s="1272" t="s">
        <v>798</v>
      </c>
      <c r="E9" s="1273" t="s">
        <v>799</v>
      </c>
      <c r="F9" s="1273" t="s">
        <v>800</v>
      </c>
      <c r="G9" s="1274" t="s">
        <v>801</v>
      </c>
      <c r="H9" s="1277" t="s">
        <v>798</v>
      </c>
      <c r="I9" s="1278" t="s">
        <v>799</v>
      </c>
      <c r="J9" s="1278" t="s">
        <v>800</v>
      </c>
      <c r="K9" s="1279" t="s">
        <v>801</v>
      </c>
      <c r="L9" s="1275" t="s">
        <v>802</v>
      </c>
    </row>
    <row r="10" spans="1:17" s="895" customFormat="1" x14ac:dyDescent="0.2">
      <c r="A10" s="1305" t="s">
        <v>803</v>
      </c>
      <c r="B10" s="1306" t="s">
        <v>804</v>
      </c>
      <c r="C10" s="1307">
        <v>41</v>
      </c>
      <c r="D10" s="1308">
        <v>250</v>
      </c>
      <c r="E10" s="1308"/>
      <c r="F10" s="1308"/>
      <c r="G10" s="1309"/>
      <c r="H10" s="1308">
        <v>250</v>
      </c>
      <c r="I10" s="1308"/>
      <c r="J10" s="1308"/>
      <c r="K10" s="1309"/>
      <c r="L10" s="1310" t="s">
        <v>805</v>
      </c>
      <c r="M10" s="412"/>
    </row>
    <row r="11" spans="1:17" s="895" customFormat="1" x14ac:dyDescent="0.2">
      <c r="A11" s="1311"/>
      <c r="B11" s="1312"/>
      <c r="C11" s="1313"/>
      <c r="D11" s="906"/>
      <c r="E11" s="906"/>
      <c r="F11" s="906"/>
      <c r="G11" s="1314"/>
      <c r="H11" s="906"/>
      <c r="I11" s="906"/>
      <c r="J11" s="906"/>
      <c r="K11" s="1314"/>
      <c r="L11" s="1315"/>
      <c r="M11" s="412"/>
      <c r="Q11" s="897"/>
    </row>
    <row r="12" spans="1:17" s="895" customFormat="1" ht="18.75" x14ac:dyDescent="0.2">
      <c r="A12" s="1316" t="s">
        <v>806</v>
      </c>
      <c r="B12" s="1317" t="s">
        <v>804</v>
      </c>
      <c r="C12" s="1318">
        <v>93</v>
      </c>
      <c r="D12" s="1319">
        <f>+H12+H12*B5</f>
        <v>781.93079999999998</v>
      </c>
      <c r="E12" s="1320">
        <f>+D12</f>
        <v>781.93079999999998</v>
      </c>
      <c r="F12" s="1319"/>
      <c r="G12" s="1321"/>
      <c r="H12" s="1319">
        <v>756</v>
      </c>
      <c r="I12" s="1320">
        <f>+H12</f>
        <v>756</v>
      </c>
      <c r="J12" s="1319"/>
      <c r="K12" s="1321"/>
      <c r="L12" s="1322" t="s">
        <v>807</v>
      </c>
      <c r="M12" s="905"/>
      <c r="Q12" s="897"/>
    </row>
    <row r="13" spans="1:17" s="895" customFormat="1" x14ac:dyDescent="0.2">
      <c r="A13" s="1323" t="s">
        <v>808</v>
      </c>
      <c r="B13" s="1312"/>
      <c r="C13" s="1313"/>
      <c r="D13" s="906"/>
      <c r="E13" s="1324"/>
      <c r="F13" s="906"/>
      <c r="G13" s="1314"/>
      <c r="H13" s="906"/>
      <c r="I13" s="906"/>
      <c r="J13" s="906"/>
      <c r="K13" s="1314"/>
      <c r="L13" s="1325" t="s">
        <v>809</v>
      </c>
      <c r="M13" s="412"/>
      <c r="Q13" s="897"/>
    </row>
    <row r="14" spans="1:17" s="895" customFormat="1" x14ac:dyDescent="0.2">
      <c r="A14" s="1323" t="s">
        <v>810</v>
      </c>
      <c r="B14" s="1326"/>
      <c r="C14" s="1327"/>
      <c r="D14" s="1328"/>
      <c r="E14" s="1328">
        <f>+E12</f>
        <v>781.93079999999998</v>
      </c>
      <c r="F14" s="1328"/>
      <c r="G14" s="1314"/>
      <c r="H14" s="1328"/>
      <c r="I14" s="1328">
        <f>+I12</f>
        <v>756</v>
      </c>
      <c r="J14" s="1328"/>
      <c r="K14" s="1314"/>
      <c r="L14" s="1325"/>
      <c r="M14" s="906"/>
      <c r="N14" s="907"/>
      <c r="Q14" s="897"/>
    </row>
    <row r="15" spans="1:17" s="895" customFormat="1" x14ac:dyDescent="0.2">
      <c r="A15" s="1323"/>
      <c r="B15" s="1326"/>
      <c r="C15" s="1327"/>
      <c r="D15" s="1328"/>
      <c r="E15" s="1328"/>
      <c r="F15" s="1328"/>
      <c r="G15" s="1314"/>
      <c r="H15" s="1328"/>
      <c r="I15" s="1328"/>
      <c r="J15" s="1328"/>
      <c r="K15" s="1314"/>
      <c r="L15" s="1325"/>
      <c r="M15" s="906"/>
      <c r="N15" s="907"/>
      <c r="Q15" s="897"/>
    </row>
    <row r="16" spans="1:17" s="895" customFormat="1" ht="54.75" x14ac:dyDescent="0.2">
      <c r="A16" s="1316" t="s">
        <v>811</v>
      </c>
      <c r="B16" s="1317" t="s">
        <v>804</v>
      </c>
      <c r="C16" s="1318">
        <v>109</v>
      </c>
      <c r="D16" s="1319">
        <f>+H16+H16*B5</f>
        <v>3761.7491</v>
      </c>
      <c r="E16" s="1319"/>
      <c r="F16" s="1319">
        <f>+D16</f>
        <v>3761.7491</v>
      </c>
      <c r="G16" s="1321"/>
      <c r="H16" s="1319">
        <v>3637</v>
      </c>
      <c r="I16" s="1319"/>
      <c r="J16" s="1319">
        <f>+H16</f>
        <v>3637</v>
      </c>
      <c r="K16" s="1321"/>
      <c r="L16" s="1329" t="s">
        <v>812</v>
      </c>
      <c r="M16" s="906"/>
      <c r="N16" s="907"/>
      <c r="Q16" s="897"/>
    </row>
    <row r="17" spans="1:17" s="895" customFormat="1" x14ac:dyDescent="0.2">
      <c r="A17" s="1323" t="s">
        <v>813</v>
      </c>
      <c r="B17" s="1330"/>
      <c r="C17" s="1327"/>
      <c r="D17" s="1328"/>
      <c r="E17" s="1328"/>
      <c r="F17" s="1328"/>
      <c r="G17" s="1331"/>
      <c r="H17" s="1328"/>
      <c r="I17" s="1328"/>
      <c r="J17" s="1328"/>
      <c r="K17" s="1331"/>
      <c r="L17" s="1332" t="s">
        <v>814</v>
      </c>
      <c r="M17" s="906"/>
      <c r="N17" s="907"/>
      <c r="Q17" s="897"/>
    </row>
    <row r="18" spans="1:17" s="895" customFormat="1" x14ac:dyDescent="0.2">
      <c r="A18" s="1333" t="s">
        <v>564</v>
      </c>
      <c r="B18" s="1334"/>
      <c r="C18" s="1335"/>
      <c r="D18" s="1336"/>
      <c r="E18" s="1336"/>
      <c r="F18" s="1336">
        <f>+F16</f>
        <v>3761.7491</v>
      </c>
      <c r="G18" s="1337"/>
      <c r="H18" s="1336"/>
      <c r="I18" s="1336"/>
      <c r="J18" s="1336">
        <f>+J16</f>
        <v>3637</v>
      </c>
      <c r="K18" s="1337"/>
      <c r="L18" s="1338"/>
      <c r="M18" s="906"/>
      <c r="N18" s="907"/>
      <c r="Q18" s="897"/>
    </row>
    <row r="19" spans="1:17" s="895" customFormat="1" x14ac:dyDescent="0.2">
      <c r="A19" s="913"/>
      <c r="B19" s="914"/>
      <c r="C19" s="915"/>
      <c r="D19" s="899"/>
      <c r="E19" s="899"/>
      <c r="F19" s="899"/>
      <c r="G19" s="899"/>
      <c r="H19" s="899"/>
      <c r="I19" s="899"/>
      <c r="J19" s="899"/>
      <c r="K19" s="899"/>
      <c r="L19" s="916"/>
      <c r="M19" s="906"/>
      <c r="N19" s="907"/>
      <c r="Q19" s="897"/>
    </row>
    <row r="20" spans="1:17" ht="12" thickBot="1" x14ac:dyDescent="0.25">
      <c r="A20" s="917"/>
      <c r="B20" s="917"/>
      <c r="C20" s="917"/>
      <c r="D20" s="917"/>
      <c r="E20" s="917"/>
      <c r="F20" s="917"/>
      <c r="G20" s="917"/>
      <c r="H20" s="926"/>
      <c r="I20" s="917"/>
      <c r="J20" s="917"/>
      <c r="K20" s="917"/>
      <c r="Q20" s="897"/>
    </row>
    <row r="21" spans="1:17" ht="15.75" x14ac:dyDescent="0.25">
      <c r="A21" s="1291" t="s">
        <v>815</v>
      </c>
      <c r="B21" s="1292"/>
      <c r="C21" s="1293"/>
      <c r="D21" s="1521" t="str">
        <f>+D8</f>
        <v>Budget 2025, 2025 års PLO</v>
      </c>
      <c r="E21" s="1522"/>
      <c r="F21" s="1522"/>
      <c r="G21" s="1523"/>
      <c r="H21" s="1527" t="str">
        <f>+H8</f>
        <v>Prognos 2024, 20234 års PLO</v>
      </c>
      <c r="I21" s="1528"/>
      <c r="J21" s="1528"/>
      <c r="K21" s="1529"/>
      <c r="L21" s="1294"/>
      <c r="Q21" s="897"/>
    </row>
    <row r="22" spans="1:17" ht="37.5" thickBot="1" x14ac:dyDescent="0.25">
      <c r="A22" s="1295" t="s">
        <v>816</v>
      </c>
      <c r="B22" s="1296" t="s">
        <v>817</v>
      </c>
      <c r="C22" s="1297" t="s">
        <v>797</v>
      </c>
      <c r="D22" s="1298" t="s">
        <v>798</v>
      </c>
      <c r="E22" s="1299" t="s">
        <v>799</v>
      </c>
      <c r="F22" s="1299" t="s">
        <v>800</v>
      </c>
      <c r="G22" s="1300" t="s">
        <v>801</v>
      </c>
      <c r="H22" s="1301" t="s">
        <v>818</v>
      </c>
      <c r="I22" s="1302" t="s">
        <v>799</v>
      </c>
      <c r="J22" s="1302" t="s">
        <v>800</v>
      </c>
      <c r="K22" s="1303" t="s">
        <v>801</v>
      </c>
      <c r="L22" s="1304" t="s">
        <v>802</v>
      </c>
    </row>
    <row r="23" spans="1:17" s="903" customFormat="1" ht="9" x14ac:dyDescent="0.15">
      <c r="A23" s="898"/>
      <c r="B23" s="914"/>
      <c r="C23" s="919"/>
      <c r="D23" s="899"/>
      <c r="E23" s="899"/>
      <c r="F23" s="899"/>
      <c r="G23" s="900"/>
      <c r="H23" s="899"/>
      <c r="I23" s="899"/>
      <c r="J23" s="899"/>
      <c r="K23" s="900"/>
      <c r="L23" s="920"/>
      <c r="M23" s="902"/>
    </row>
    <row r="24" spans="1:17" s="923" customFormat="1" ht="42" customHeight="1" x14ac:dyDescent="0.2">
      <c r="A24" s="921" t="s">
        <v>819</v>
      </c>
      <c r="B24" s="932" t="s">
        <v>820</v>
      </c>
      <c r="C24" s="933">
        <v>22</v>
      </c>
      <c r="D24" s="1339">
        <f>+H24</f>
        <v>2225</v>
      </c>
      <c r="E24" s="1339"/>
      <c r="F24" s="1339">
        <f>+D24</f>
        <v>2225</v>
      </c>
      <c r="G24" s="929"/>
      <c r="H24" s="930">
        <v>2225</v>
      </c>
      <c r="I24" s="930"/>
      <c r="J24" s="930">
        <f>+H24</f>
        <v>2225</v>
      </c>
      <c r="K24" s="931"/>
      <c r="L24" s="960" t="s">
        <v>821</v>
      </c>
      <c r="M24" s="1282" t="s">
        <v>822</v>
      </c>
    </row>
    <row r="25" spans="1:17" s="903" customFormat="1" ht="9" x14ac:dyDescent="0.15">
      <c r="A25" s="898" t="s">
        <v>823</v>
      </c>
      <c r="B25" s="914"/>
      <c r="C25" s="919"/>
      <c r="D25" s="1341"/>
      <c r="E25" s="1341"/>
      <c r="F25" s="1341"/>
      <c r="G25" s="900"/>
      <c r="H25" s="899"/>
      <c r="I25" s="899"/>
      <c r="J25" s="899"/>
      <c r="K25" s="900"/>
      <c r="L25" s="920"/>
      <c r="M25" s="902"/>
    </row>
    <row r="26" spans="1:17" s="903" customFormat="1" ht="9" x14ac:dyDescent="0.15">
      <c r="A26" s="898" t="s">
        <v>562</v>
      </c>
      <c r="B26" s="914"/>
      <c r="C26" s="919"/>
      <c r="D26" s="1341"/>
      <c r="E26" s="1341"/>
      <c r="F26" s="1341">
        <f>+F24</f>
        <v>2225</v>
      </c>
      <c r="G26" s="900"/>
      <c r="H26" s="899"/>
      <c r="I26" s="899"/>
      <c r="J26" s="901">
        <f>+J24</f>
        <v>2225</v>
      </c>
      <c r="K26" s="900"/>
      <c r="L26" s="920"/>
      <c r="M26" s="902"/>
    </row>
    <row r="27" spans="1:17" s="903" customFormat="1" ht="9" x14ac:dyDescent="0.15">
      <c r="A27" s="898"/>
      <c r="B27" s="914"/>
      <c r="C27" s="919"/>
      <c r="D27" s="899"/>
      <c r="E27" s="899"/>
      <c r="F27" s="899"/>
      <c r="G27" s="900"/>
      <c r="H27" s="899"/>
      <c r="I27" s="899"/>
      <c r="J27" s="899"/>
      <c r="K27" s="900"/>
      <c r="L27" s="920"/>
      <c r="M27" s="902"/>
    </row>
    <row r="28" spans="1:17" s="903" customFormat="1" ht="18.75" x14ac:dyDescent="0.2">
      <c r="A28" s="904" t="s">
        <v>824</v>
      </c>
      <c r="B28" s="937" t="s">
        <v>820</v>
      </c>
      <c r="C28" s="938">
        <v>24</v>
      </c>
      <c r="D28" s="1339"/>
      <c r="E28" s="1340"/>
      <c r="F28" s="1339"/>
      <c r="G28" s="929"/>
      <c r="H28" s="930">
        <v>1915</v>
      </c>
      <c r="I28" s="930"/>
      <c r="J28" s="930">
        <v>1850</v>
      </c>
      <c r="K28" s="935"/>
      <c r="L28" s="1342" t="s">
        <v>825</v>
      </c>
      <c r="M28" s="902"/>
    </row>
    <row r="29" spans="1:17" s="903" customFormat="1" ht="9" x14ac:dyDescent="0.15">
      <c r="A29" s="898" t="s">
        <v>813</v>
      </c>
      <c r="B29" s="914"/>
      <c r="C29" s="919"/>
      <c r="D29" s="899"/>
      <c r="E29" s="899"/>
      <c r="F29" s="899"/>
      <c r="G29" s="900"/>
      <c r="H29" s="899"/>
      <c r="I29" s="899"/>
      <c r="J29" s="899"/>
      <c r="K29" s="900"/>
      <c r="L29" s="922"/>
      <c r="M29" s="902"/>
    </row>
    <row r="30" spans="1:17" s="903" customFormat="1" ht="9" x14ac:dyDescent="0.15">
      <c r="A30" s="898" t="s">
        <v>564</v>
      </c>
      <c r="B30" s="914"/>
      <c r="C30" s="919"/>
      <c r="D30" s="899"/>
      <c r="E30" s="899"/>
      <c r="F30" s="1341"/>
      <c r="G30" s="900"/>
      <c r="H30" s="899"/>
      <c r="I30" s="899"/>
      <c r="J30" s="901">
        <f>+J28</f>
        <v>1850</v>
      </c>
      <c r="K30" s="900"/>
      <c r="L30" s="922"/>
      <c r="M30" s="902"/>
    </row>
    <row r="31" spans="1:17" s="903" customFormat="1" ht="9" x14ac:dyDescent="0.15">
      <c r="A31" s="898"/>
      <c r="B31" s="914"/>
      <c r="C31" s="919"/>
      <c r="D31" s="899"/>
      <c r="E31" s="899"/>
      <c r="F31" s="899"/>
      <c r="G31" s="900"/>
      <c r="H31" s="899"/>
      <c r="I31" s="899"/>
      <c r="J31" s="899"/>
      <c r="K31" s="900"/>
      <c r="L31" s="920"/>
      <c r="M31" s="902"/>
    </row>
    <row r="32" spans="1:17" s="918" customFormat="1" x14ac:dyDescent="0.2">
      <c r="A32" s="904" t="s">
        <v>826</v>
      </c>
      <c r="B32" s="927" t="s">
        <v>820</v>
      </c>
      <c r="C32" s="936">
        <v>20</v>
      </c>
      <c r="D32" s="928">
        <f>+H32</f>
        <v>9836</v>
      </c>
      <c r="E32" s="1283" t="s">
        <v>827</v>
      </c>
      <c r="F32" s="928"/>
      <c r="G32" s="929"/>
      <c r="H32" s="930">
        <v>9836</v>
      </c>
      <c r="I32" s="1284" t="s">
        <v>827</v>
      </c>
      <c r="J32" s="928"/>
      <c r="K32" s="929"/>
      <c r="L32" s="934" t="s">
        <v>828</v>
      </c>
      <c r="M32" s="1282" t="str">
        <f>+M24</f>
        <v>23-11-20; OBS! till B2025. Anslag 2:64 PLO-uppräknas inte mellan åren. Nominellt bestämt belopp. BNB</v>
      </c>
    </row>
    <row r="33" spans="1:13" s="918" customFormat="1" x14ac:dyDescent="0.2">
      <c r="A33" s="898" t="s">
        <v>813</v>
      </c>
      <c r="B33" s="893"/>
      <c r="C33" s="924"/>
      <c r="D33" s="894"/>
      <c r="E33" s="894"/>
      <c r="F33" s="894"/>
      <c r="G33" s="896"/>
      <c r="H33" s="894"/>
      <c r="I33" s="894"/>
      <c r="J33" s="894"/>
      <c r="K33" s="896"/>
      <c r="L33" s="922" t="s">
        <v>829</v>
      </c>
      <c r="M33" s="370"/>
    </row>
    <row r="34" spans="1:13" x14ac:dyDescent="0.2">
      <c r="A34" s="898" t="s">
        <v>830</v>
      </c>
      <c r="B34" s="914"/>
      <c r="C34" s="919"/>
      <c r="D34" s="899"/>
      <c r="E34" s="899" t="s">
        <v>827</v>
      </c>
      <c r="F34" s="899"/>
      <c r="G34" s="900"/>
      <c r="H34" s="899"/>
      <c r="I34" s="1285" t="s">
        <v>827</v>
      </c>
      <c r="J34" s="899"/>
      <c r="K34" s="900"/>
      <c r="L34" s="922"/>
      <c r="M34" s="371"/>
    </row>
    <row r="35" spans="1:13" x14ac:dyDescent="0.2">
      <c r="A35" s="898"/>
      <c r="B35" s="914"/>
      <c r="C35" s="919"/>
      <c r="D35" s="899"/>
      <c r="E35" s="899"/>
      <c r="F35" s="899"/>
      <c r="G35" s="900"/>
      <c r="H35" s="899"/>
      <c r="I35" s="899"/>
      <c r="J35" s="899"/>
      <c r="K35" s="900"/>
      <c r="L35" s="922"/>
      <c r="M35" s="371"/>
    </row>
    <row r="36" spans="1:13" ht="23.25" customHeight="1" x14ac:dyDescent="0.2">
      <c r="A36" s="1290" t="s">
        <v>831</v>
      </c>
      <c r="B36" s="1472" t="s">
        <v>832</v>
      </c>
      <c r="C36" s="938"/>
      <c r="D36" s="939"/>
      <c r="E36" s="956" t="s">
        <v>833</v>
      </c>
      <c r="F36" s="939"/>
      <c r="G36" s="935"/>
      <c r="H36" s="939"/>
      <c r="I36" s="957" t="s">
        <v>833</v>
      </c>
      <c r="J36" s="939"/>
      <c r="K36" s="935"/>
      <c r="L36" s="960" t="s">
        <v>834</v>
      </c>
    </row>
    <row r="37" spans="1:13" x14ac:dyDescent="0.2">
      <c r="A37" s="898"/>
      <c r="B37" s="914"/>
      <c r="C37" s="919"/>
      <c r="D37" s="899"/>
      <c r="E37" s="899"/>
      <c r="F37" s="899"/>
      <c r="G37" s="900"/>
      <c r="H37" s="899"/>
      <c r="I37" s="899"/>
      <c r="J37" s="899"/>
      <c r="K37" s="900"/>
      <c r="L37" s="920"/>
      <c r="M37" s="371"/>
    </row>
    <row r="38" spans="1:13" s="918" customFormat="1" x14ac:dyDescent="0.2">
      <c r="A38" s="921" t="s">
        <v>835</v>
      </c>
      <c r="B38" s="932" t="s">
        <v>836</v>
      </c>
      <c r="C38" s="933">
        <v>5</v>
      </c>
      <c r="D38" s="928">
        <f>+H38</f>
        <v>1439</v>
      </c>
      <c r="E38" s="928">
        <f>+D38</f>
        <v>1439</v>
      </c>
      <c r="F38" s="928"/>
      <c r="G38" s="929"/>
      <c r="H38" s="930">
        <v>1439</v>
      </c>
      <c r="I38" s="930">
        <f>+H38</f>
        <v>1439</v>
      </c>
      <c r="J38" s="928"/>
      <c r="K38" s="929"/>
      <c r="L38" s="934" t="s">
        <v>837</v>
      </c>
      <c r="M38" s="1282"/>
    </row>
    <row r="39" spans="1:13" s="371" customFormat="1" x14ac:dyDescent="0.2">
      <c r="A39" s="1286"/>
      <c r="B39" s="1287"/>
      <c r="C39" s="1288"/>
      <c r="D39" s="946"/>
      <c r="E39" s="946"/>
      <c r="F39" s="946"/>
      <c r="G39" s="1037"/>
      <c r="H39" s="947"/>
      <c r="I39" s="947"/>
      <c r="J39" s="946"/>
      <c r="K39" s="1037"/>
      <c r="L39" s="1289" t="s">
        <v>838</v>
      </c>
    </row>
    <row r="40" spans="1:13" x14ac:dyDescent="0.2">
      <c r="A40" s="1276"/>
      <c r="B40" s="908"/>
      <c r="C40" s="909"/>
      <c r="D40" s="910"/>
      <c r="E40" s="910"/>
      <c r="F40" s="910"/>
      <c r="G40" s="911"/>
      <c r="H40" s="910"/>
      <c r="I40" s="910"/>
      <c r="J40" s="925"/>
      <c r="K40" s="911"/>
      <c r="L40" s="912"/>
    </row>
  </sheetData>
  <mergeCells count="4">
    <mergeCell ref="D8:G8"/>
    <mergeCell ref="D21:G21"/>
    <mergeCell ref="H8:K8"/>
    <mergeCell ref="H21:K21"/>
  </mergeCells>
  <phoneticPr fontId="18" type="noConversion"/>
  <hyperlinks>
    <hyperlink ref="L17" r:id="rId1" display="https://www.regeringen.se/artiklar/2021/09/en-tillganglig-hogskola-livslangt-larande-och-ett-nytt-omstallningsstudiestod/" xr:uid="{5CC731EC-42D8-4FC8-BD9B-12D14C03E1CF}"/>
  </hyperlinks>
  <pageMargins left="0.7" right="0.7" top="0.75" bottom="0.75" header="0.3" footer="0.3"/>
  <pageSetup paperSize="9" scale="80" orientation="landscape"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AE49"/>
  <sheetViews>
    <sheetView showGridLines="0" topLeftCell="A6" zoomScale="110" zoomScaleNormal="110" workbookViewId="0">
      <selection activeCell="A14" sqref="A14:E14"/>
    </sheetView>
  </sheetViews>
  <sheetFormatPr defaultColWidth="8.85546875" defaultRowHeight="12" x14ac:dyDescent="0.2"/>
  <cols>
    <col min="1" max="1" width="35" style="352" customWidth="1"/>
    <col min="2" max="5" width="10" style="352" customWidth="1"/>
    <col min="6" max="6" width="11.140625" style="1141" customWidth="1"/>
    <col min="7" max="31" width="11.140625" style="352" customWidth="1"/>
    <col min="32" max="32" width="11.7109375" style="352" customWidth="1"/>
    <col min="33" max="16384" width="8.85546875" style="352"/>
  </cols>
  <sheetData>
    <row r="1" spans="1:7" ht="12.75" x14ac:dyDescent="0.2">
      <c r="A1" s="236" t="s">
        <v>839</v>
      </c>
      <c r="E1" s="353" t="s">
        <v>27</v>
      </c>
    </row>
    <row r="2" spans="1:7" x14ac:dyDescent="0.2">
      <c r="A2" s="726" t="s">
        <v>840</v>
      </c>
      <c r="B2" s="987"/>
      <c r="E2" s="988">
        <v>45532</v>
      </c>
    </row>
    <row r="3" spans="1:7" ht="12.75" thickBot="1" x14ac:dyDescent="0.25">
      <c r="G3" s="959"/>
    </row>
    <row r="4" spans="1:7" ht="15.75" thickTop="1" x14ac:dyDescent="0.2">
      <c r="A4" s="989" t="s">
        <v>841</v>
      </c>
      <c r="B4" s="990"/>
      <c r="C4" s="990"/>
      <c r="D4" s="990"/>
      <c r="E4" s="990"/>
      <c r="F4" s="1001"/>
    </row>
    <row r="5" spans="1:7" ht="16.5" x14ac:dyDescent="0.2">
      <c r="A5" s="991"/>
      <c r="B5" s="992"/>
      <c r="C5" s="992"/>
      <c r="D5" s="992"/>
      <c r="E5" s="992"/>
      <c r="F5" s="1001"/>
    </row>
    <row r="6" spans="1:7" ht="45" x14ac:dyDescent="0.2">
      <c r="A6" s="993" t="s">
        <v>575</v>
      </c>
      <c r="B6" s="994" t="s">
        <v>842</v>
      </c>
      <c r="C6" s="994" t="s">
        <v>843</v>
      </c>
      <c r="D6" s="995" t="s">
        <v>844</v>
      </c>
      <c r="E6" s="996" t="s">
        <v>845</v>
      </c>
      <c r="F6" s="1001"/>
    </row>
    <row r="7" spans="1:7" x14ac:dyDescent="0.2">
      <c r="A7" s="997" t="s">
        <v>846</v>
      </c>
      <c r="B7" s="725">
        <f t="shared" ref="B7:B21" si="0">_xlfn.XLOOKUP(A7,$A$30:$A$48,$AE$30:$AE$48,,0)</f>
        <v>2440</v>
      </c>
      <c r="C7" s="725">
        <f t="shared" ref="C7:C21" si="1">_xlfn.XLOOKUP(A7,$A$30:$A$48,$J$30:$J$48,,0)</f>
        <v>2360</v>
      </c>
      <c r="D7" s="998">
        <f t="shared" ref="D7:D21" si="2">+B7-C7</f>
        <v>80</v>
      </c>
      <c r="E7" s="999">
        <f t="shared" ref="E7:E24" si="3">+D7/C7</f>
        <v>3.3898305084745763E-2</v>
      </c>
      <c r="F7" s="1001"/>
    </row>
    <row r="8" spans="1:7" x14ac:dyDescent="0.2">
      <c r="A8" s="997" t="s">
        <v>847</v>
      </c>
      <c r="B8" s="725">
        <f t="shared" si="0"/>
        <v>15220</v>
      </c>
      <c r="C8" s="725">
        <f t="shared" si="1"/>
        <v>13150</v>
      </c>
      <c r="D8" s="998">
        <f t="shared" si="2"/>
        <v>2070</v>
      </c>
      <c r="E8" s="999">
        <f t="shared" si="3"/>
        <v>0.15741444866920151</v>
      </c>
      <c r="F8" s="1001"/>
    </row>
    <row r="9" spans="1:7" x14ac:dyDescent="0.2">
      <c r="A9" s="997" t="s">
        <v>848</v>
      </c>
      <c r="B9" s="725">
        <f t="shared" si="0"/>
        <v>1640</v>
      </c>
      <c r="C9" s="725">
        <f t="shared" si="1"/>
        <v>1590</v>
      </c>
      <c r="D9" s="998">
        <f t="shared" si="2"/>
        <v>50</v>
      </c>
      <c r="E9" s="999">
        <f t="shared" si="3"/>
        <v>3.1446540880503145E-2</v>
      </c>
      <c r="F9" s="1001"/>
    </row>
    <row r="10" spans="1:7" x14ac:dyDescent="0.2">
      <c r="A10" s="997" t="s">
        <v>849</v>
      </c>
      <c r="B10" s="725">
        <f t="shared" si="0"/>
        <v>14710</v>
      </c>
      <c r="C10" s="725">
        <f t="shared" si="1"/>
        <v>11937</v>
      </c>
      <c r="D10" s="998">
        <f t="shared" si="2"/>
        <v>2773</v>
      </c>
      <c r="E10" s="999">
        <f t="shared" si="3"/>
        <v>0.23230292368266733</v>
      </c>
      <c r="F10" s="1001"/>
    </row>
    <row r="11" spans="1:7" x14ac:dyDescent="0.2">
      <c r="A11" s="997" t="s">
        <v>850</v>
      </c>
      <c r="B11" s="725">
        <f t="shared" si="0"/>
        <v>30460</v>
      </c>
      <c r="C11" s="725">
        <f t="shared" si="1"/>
        <v>29510</v>
      </c>
      <c r="D11" s="998">
        <f t="shared" si="2"/>
        <v>950</v>
      </c>
      <c r="E11" s="999">
        <f t="shared" si="3"/>
        <v>3.2192477126397834E-2</v>
      </c>
      <c r="F11" s="1001"/>
    </row>
    <row r="12" spans="1:7" x14ac:dyDescent="0.2">
      <c r="A12" s="997" t="s">
        <v>851</v>
      </c>
      <c r="B12" s="725">
        <f t="shared" si="0"/>
        <v>20110</v>
      </c>
      <c r="C12" s="725">
        <f t="shared" si="1"/>
        <v>19460</v>
      </c>
      <c r="D12" s="998">
        <f t="shared" si="2"/>
        <v>650</v>
      </c>
      <c r="E12" s="999">
        <f t="shared" si="3"/>
        <v>3.340184994861254E-2</v>
      </c>
      <c r="F12" s="1001"/>
    </row>
    <row r="13" spans="1:7" x14ac:dyDescent="0.2">
      <c r="A13" s="997" t="s">
        <v>1</v>
      </c>
      <c r="B13" s="725">
        <f t="shared" si="0"/>
        <v>33480</v>
      </c>
      <c r="C13" s="725">
        <f t="shared" si="1"/>
        <v>32011</v>
      </c>
      <c r="D13" s="998">
        <f t="shared" si="2"/>
        <v>1469</v>
      </c>
      <c r="E13" s="1000">
        <f t="shared" si="3"/>
        <v>4.5890475149167477E-2</v>
      </c>
      <c r="F13" s="1001"/>
    </row>
    <row r="14" spans="1:7" x14ac:dyDescent="0.2">
      <c r="A14" s="997" t="s">
        <v>852</v>
      </c>
      <c r="B14" s="725">
        <f t="shared" si="0"/>
        <v>78050</v>
      </c>
      <c r="C14" s="725">
        <f t="shared" si="1"/>
        <v>76222</v>
      </c>
      <c r="D14" s="998">
        <f t="shared" si="2"/>
        <v>1828</v>
      </c>
      <c r="E14" s="999">
        <f t="shared" si="3"/>
        <v>2.3982577208679908E-2</v>
      </c>
      <c r="F14" s="1001"/>
    </row>
    <row r="15" spans="1:7" x14ac:dyDescent="0.2">
      <c r="A15" s="997" t="s">
        <v>853</v>
      </c>
      <c r="B15" s="725">
        <f t="shared" si="0"/>
        <v>49700</v>
      </c>
      <c r="C15" s="725">
        <f t="shared" si="1"/>
        <v>51450</v>
      </c>
      <c r="D15" s="998">
        <f t="shared" si="2"/>
        <v>-1750</v>
      </c>
      <c r="E15" s="999">
        <f t="shared" si="3"/>
        <v>-3.4013605442176874E-2</v>
      </c>
      <c r="F15" s="1001"/>
    </row>
    <row r="16" spans="1:7" x14ac:dyDescent="0.2">
      <c r="A16" s="997" t="s">
        <v>854</v>
      </c>
      <c r="B16" s="725">
        <f t="shared" si="0"/>
        <v>23400</v>
      </c>
      <c r="C16" s="725">
        <f t="shared" si="1"/>
        <v>22170</v>
      </c>
      <c r="D16" s="998">
        <f t="shared" si="2"/>
        <v>1230</v>
      </c>
      <c r="E16" s="999">
        <f t="shared" si="3"/>
        <v>5.5480378890392423E-2</v>
      </c>
      <c r="F16" s="1001"/>
    </row>
    <row r="17" spans="1:31" x14ac:dyDescent="0.2">
      <c r="A17" s="997" t="s">
        <v>855</v>
      </c>
      <c r="B17" s="725">
        <f t="shared" si="0"/>
        <v>19230</v>
      </c>
      <c r="C17" s="725">
        <f t="shared" si="1"/>
        <v>18740</v>
      </c>
      <c r="D17" s="998">
        <f t="shared" si="2"/>
        <v>490</v>
      </c>
      <c r="E17" s="999">
        <f t="shared" si="3"/>
        <v>2.6147278548559232E-2</v>
      </c>
    </row>
    <row r="18" spans="1:31" x14ac:dyDescent="0.2">
      <c r="A18" s="997" t="s">
        <v>856</v>
      </c>
      <c r="B18" s="725">
        <f t="shared" si="0"/>
        <v>25010</v>
      </c>
      <c r="C18" s="725">
        <f t="shared" si="1"/>
        <v>24047</v>
      </c>
      <c r="D18" s="998">
        <f t="shared" si="2"/>
        <v>963</v>
      </c>
      <c r="E18" s="999">
        <f t="shared" si="3"/>
        <v>4.0046575456397886E-2</v>
      </c>
      <c r="F18" s="1001"/>
    </row>
    <row r="19" spans="1:31" x14ac:dyDescent="0.2">
      <c r="A19" s="997" t="s">
        <v>857</v>
      </c>
      <c r="B19" s="725">
        <f t="shared" si="0"/>
        <v>-4100</v>
      </c>
      <c r="C19" s="725">
        <f t="shared" si="1"/>
        <v>-4100</v>
      </c>
      <c r="D19" s="998">
        <f t="shared" si="2"/>
        <v>0</v>
      </c>
      <c r="E19" s="999">
        <f t="shared" si="3"/>
        <v>0</v>
      </c>
      <c r="F19" s="1001"/>
    </row>
    <row r="20" spans="1:31" x14ac:dyDescent="0.2">
      <c r="A20" s="997" t="s">
        <v>858</v>
      </c>
      <c r="B20" s="725">
        <f t="shared" si="0"/>
        <v>380</v>
      </c>
      <c r="C20" s="725">
        <f t="shared" si="1"/>
        <v>1576</v>
      </c>
      <c r="D20" s="998">
        <f t="shared" ref="D20" si="4">+B20-C20</f>
        <v>-1196</v>
      </c>
      <c r="E20" s="999">
        <f t="shared" ref="E20" si="5">+D20/C20</f>
        <v>-0.75888324873096447</v>
      </c>
      <c r="F20" s="1001"/>
    </row>
    <row r="21" spans="1:31" x14ac:dyDescent="0.2">
      <c r="A21" s="997" t="s">
        <v>859</v>
      </c>
      <c r="B21" s="725">
        <f t="shared" si="0"/>
        <v>5590</v>
      </c>
      <c r="C21" s="725">
        <f t="shared" si="1"/>
        <v>3167</v>
      </c>
      <c r="D21" s="998">
        <f t="shared" si="2"/>
        <v>2423</v>
      </c>
      <c r="E21" s="999">
        <f t="shared" si="3"/>
        <v>0.76507736027786544</v>
      </c>
      <c r="F21" s="1001"/>
    </row>
    <row r="22" spans="1:31" x14ac:dyDescent="0.2">
      <c r="A22" s="1253" t="s">
        <v>860</v>
      </c>
      <c r="B22" s="1254">
        <f>SUM(B7:B9)</f>
        <v>19300</v>
      </c>
      <c r="C22" s="1254">
        <f>SUM(C7:C9)</f>
        <v>17100</v>
      </c>
      <c r="D22" s="1255">
        <f t="shared" ref="D22:D23" si="6">+B22-C22</f>
        <v>2200</v>
      </c>
      <c r="E22" s="1256">
        <f t="shared" ref="E22:E23" si="7">+D22/C22</f>
        <v>0.12865497076023391</v>
      </c>
      <c r="F22" s="1001"/>
    </row>
    <row r="23" spans="1:31" x14ac:dyDescent="0.2">
      <c r="A23" s="1243" t="s">
        <v>861</v>
      </c>
      <c r="B23" s="1257">
        <f>+SUM(B10:B21)</f>
        <v>296020</v>
      </c>
      <c r="C23" s="1257">
        <f>+SUM(C10:C21)</f>
        <v>286190</v>
      </c>
      <c r="D23" s="1258">
        <f t="shared" si="6"/>
        <v>9830</v>
      </c>
      <c r="E23" s="1259">
        <f t="shared" si="7"/>
        <v>3.4347810894860061E-2</v>
      </c>
      <c r="F23" s="1001"/>
    </row>
    <row r="24" spans="1:31" ht="12.75" thickBot="1" x14ac:dyDescent="0.25">
      <c r="A24" s="1002" t="s">
        <v>862</v>
      </c>
      <c r="B24" s="1003">
        <f>SUM(B7:B23)</f>
        <v>630640</v>
      </c>
      <c r="C24" s="1003">
        <f>SUM(C7:C21)</f>
        <v>303290</v>
      </c>
      <c r="D24" s="1004">
        <f>SUM(D7:D21)</f>
        <v>12030</v>
      </c>
      <c r="E24" s="1005">
        <f t="shared" si="3"/>
        <v>3.9665007088924793E-2</v>
      </c>
      <c r="F24" s="1001"/>
    </row>
    <row r="25" spans="1:31" x14ac:dyDescent="0.2">
      <c r="A25" s="1006" t="s">
        <v>863</v>
      </c>
      <c r="B25" s="672"/>
      <c r="C25" s="672"/>
      <c r="D25" s="672"/>
      <c r="E25" s="672"/>
      <c r="F25" s="1001"/>
    </row>
    <row r="26" spans="1:31" x14ac:dyDescent="0.2">
      <c r="A26" s="673"/>
      <c r="B26" s="672"/>
      <c r="C26" s="672"/>
      <c r="D26" s="672"/>
      <c r="E26" s="672"/>
      <c r="F26" s="1001"/>
    </row>
    <row r="27" spans="1:31" x14ac:dyDescent="0.2">
      <c r="A27" s="673"/>
      <c r="B27" s="672"/>
      <c r="C27" s="672"/>
      <c r="D27" s="672"/>
      <c r="E27" s="672"/>
      <c r="F27" s="1001"/>
    </row>
    <row r="28" spans="1:31" s="1168" customFormat="1" ht="18" thickBot="1" x14ac:dyDescent="0.3">
      <c r="A28" s="1165" t="s">
        <v>864</v>
      </c>
      <c r="B28" s="1166"/>
      <c r="C28" s="1166"/>
      <c r="D28" s="1166"/>
      <c r="E28" s="1166"/>
      <c r="F28" s="1167"/>
      <c r="H28" s="1207"/>
    </row>
    <row r="29" spans="1:31" ht="15.75" thickTop="1" x14ac:dyDescent="0.2">
      <c r="A29" s="989" t="s">
        <v>865</v>
      </c>
      <c r="B29" s="1142"/>
      <c r="C29" s="1142"/>
      <c r="D29" s="1142"/>
      <c r="E29" s="1142"/>
      <c r="F29" s="1142"/>
      <c r="G29" s="1142"/>
      <c r="H29" s="1142"/>
      <c r="I29" s="1142"/>
      <c r="J29" s="1142"/>
      <c r="K29" s="1247">
        <v>3.4299999999999997E-2</v>
      </c>
      <c r="L29" s="1164">
        <v>3.3000000000000002E-2</v>
      </c>
      <c r="M29" s="1164">
        <v>0.04</v>
      </c>
      <c r="N29" s="1143"/>
      <c r="O29" s="1142"/>
      <c r="P29" s="1142"/>
      <c r="Q29" s="1142"/>
      <c r="R29" s="1142"/>
      <c r="S29" s="1142"/>
      <c r="T29" s="1142"/>
      <c r="U29" s="1142"/>
      <c r="V29" s="1142"/>
      <c r="W29" s="1142"/>
      <c r="X29" s="1142"/>
      <c r="Y29" s="1142"/>
      <c r="Z29" s="1142"/>
      <c r="AA29" s="1142"/>
      <c r="AB29" s="1142"/>
      <c r="AC29" s="1142"/>
      <c r="AD29" s="1142"/>
      <c r="AE29" s="1142"/>
    </row>
    <row r="30" spans="1:31" s="1141" customFormat="1" ht="78.75" x14ac:dyDescent="0.2">
      <c r="A30" s="1146"/>
      <c r="B30" s="1147" t="s">
        <v>866</v>
      </c>
      <c r="C30" s="1147" t="s">
        <v>867</v>
      </c>
      <c r="D30" s="1149" t="s">
        <v>868</v>
      </c>
      <c r="E30" s="1149" t="s">
        <v>869</v>
      </c>
      <c r="F30" s="1149" t="s">
        <v>870</v>
      </c>
      <c r="G30" s="1149" t="s">
        <v>871</v>
      </c>
      <c r="H30" s="1149" t="s">
        <v>872</v>
      </c>
      <c r="I30" s="1149" t="s">
        <v>873</v>
      </c>
      <c r="J30" s="1148" t="s">
        <v>874</v>
      </c>
      <c r="K30" s="1148" t="s">
        <v>875</v>
      </c>
      <c r="L30" s="1149" t="s">
        <v>876</v>
      </c>
      <c r="M30" s="1149" t="s">
        <v>877</v>
      </c>
      <c r="N30" s="1149" t="s">
        <v>869</v>
      </c>
      <c r="O30" s="1149" t="s">
        <v>878</v>
      </c>
      <c r="P30" s="1149" t="s">
        <v>879</v>
      </c>
      <c r="Q30" s="1149" t="s">
        <v>880</v>
      </c>
      <c r="R30" s="1149" t="s">
        <v>881</v>
      </c>
      <c r="S30" s="1149" t="s">
        <v>882</v>
      </c>
      <c r="T30" s="1149" t="s">
        <v>883</v>
      </c>
      <c r="U30" s="1149" t="s">
        <v>884</v>
      </c>
      <c r="V30" s="1149" t="s">
        <v>885</v>
      </c>
      <c r="W30" s="1149" t="s">
        <v>886</v>
      </c>
      <c r="X30" s="1149" t="s">
        <v>887</v>
      </c>
      <c r="Y30" s="1149" t="s">
        <v>888</v>
      </c>
      <c r="Z30" s="1149" t="s">
        <v>889</v>
      </c>
      <c r="AA30" s="1149" t="s">
        <v>890</v>
      </c>
      <c r="AB30" s="1149" t="s">
        <v>891</v>
      </c>
      <c r="AC30" s="1149" t="s">
        <v>892</v>
      </c>
      <c r="AD30" s="1149"/>
      <c r="AE30" s="1148" t="s">
        <v>842</v>
      </c>
    </row>
    <row r="31" spans="1:31" s="1141" customFormat="1" ht="11.25" x14ac:dyDescent="0.2">
      <c r="A31" s="1150" t="s">
        <v>846</v>
      </c>
      <c r="B31" s="1151">
        <v>3326.2710000000002</v>
      </c>
      <c r="C31" s="1151">
        <v>2360</v>
      </c>
      <c r="D31" s="1153">
        <v>0</v>
      </c>
      <c r="E31" s="1153">
        <v>0</v>
      </c>
      <c r="F31" s="1153">
        <v>0</v>
      </c>
      <c r="G31" s="1153">
        <v>0</v>
      </c>
      <c r="H31" s="1153">
        <v>0</v>
      </c>
      <c r="I31" s="1153">
        <v>0</v>
      </c>
      <c r="J31" s="1248">
        <v>2360</v>
      </c>
      <c r="K31" s="1152">
        <f>ROUND(J31*$K$29,-1)</f>
        <v>80</v>
      </c>
      <c r="L31" s="1153">
        <v>0</v>
      </c>
      <c r="M31" s="1153">
        <v>0</v>
      </c>
      <c r="N31" s="1153">
        <v>0</v>
      </c>
      <c r="O31" s="1153">
        <v>0</v>
      </c>
      <c r="P31" s="1153">
        <v>0</v>
      </c>
      <c r="Q31" s="1153">
        <v>0</v>
      </c>
      <c r="R31" s="1153">
        <v>0</v>
      </c>
      <c r="S31" s="1153">
        <v>0</v>
      </c>
      <c r="T31" s="1153">
        <v>0</v>
      </c>
      <c r="U31" s="1153">
        <v>0</v>
      </c>
      <c r="V31" s="1153">
        <v>0</v>
      </c>
      <c r="W31" s="1153">
        <v>0</v>
      </c>
      <c r="X31" s="1153">
        <v>0</v>
      </c>
      <c r="Y31" s="1153">
        <v>0</v>
      </c>
      <c r="Z31" s="1153">
        <v>0</v>
      </c>
      <c r="AA31" s="1153">
        <v>0</v>
      </c>
      <c r="AB31" s="1153">
        <v>0</v>
      </c>
      <c r="AC31" s="1153">
        <v>0</v>
      </c>
      <c r="AD31" s="1153">
        <v>0</v>
      </c>
      <c r="AE31" s="1248">
        <f t="shared" ref="AE31:AE45" si="8">ROUND(SUM(J31:AD31),-1)</f>
        <v>2440</v>
      </c>
    </row>
    <row r="32" spans="1:31" s="1141" customFormat="1" ht="11.25" x14ac:dyDescent="0.2">
      <c r="A32" s="1150" t="s">
        <v>847</v>
      </c>
      <c r="B32" s="1151">
        <v>16596.13</v>
      </c>
      <c r="C32" s="1151">
        <v>13150</v>
      </c>
      <c r="D32" s="1153">
        <v>0</v>
      </c>
      <c r="E32" s="1153">
        <v>0</v>
      </c>
      <c r="F32" s="1153">
        <v>0</v>
      </c>
      <c r="G32" s="1153">
        <v>0</v>
      </c>
      <c r="H32" s="1153">
        <v>0</v>
      </c>
      <c r="I32" s="1153">
        <v>0</v>
      </c>
      <c r="J32" s="1248">
        <v>13150</v>
      </c>
      <c r="K32" s="1152">
        <f t="shared" ref="K32:K33" si="9">ROUND(J32*$K$29,-1)</f>
        <v>450</v>
      </c>
      <c r="L32" s="1153">
        <v>0</v>
      </c>
      <c r="M32" s="1153">
        <v>0</v>
      </c>
      <c r="N32" s="1153">
        <v>0</v>
      </c>
      <c r="O32" s="1153">
        <v>0</v>
      </c>
      <c r="P32" s="1153">
        <v>0</v>
      </c>
      <c r="Q32" s="1153">
        <v>0</v>
      </c>
      <c r="R32" s="1153">
        <v>0</v>
      </c>
      <c r="S32" s="1153">
        <v>1617.7392</v>
      </c>
      <c r="T32" s="1153">
        <v>0</v>
      </c>
      <c r="U32" s="1153">
        <v>0</v>
      </c>
      <c r="V32" s="1153">
        <v>0</v>
      </c>
      <c r="W32" s="1153">
        <v>0</v>
      </c>
      <c r="X32" s="1153">
        <v>0</v>
      </c>
      <c r="Y32" s="1153">
        <v>0</v>
      </c>
      <c r="Z32" s="1153">
        <v>0</v>
      </c>
      <c r="AA32" s="1153">
        <v>0</v>
      </c>
      <c r="AB32" s="1153">
        <v>0</v>
      </c>
      <c r="AC32" s="1153">
        <v>0</v>
      </c>
      <c r="AD32" s="1153">
        <v>0</v>
      </c>
      <c r="AE32" s="1248">
        <f t="shared" si="8"/>
        <v>15220</v>
      </c>
    </row>
    <row r="33" spans="1:31" s="1141" customFormat="1" ht="11.25" x14ac:dyDescent="0.2">
      <c r="A33" s="1155" t="s">
        <v>848</v>
      </c>
      <c r="B33" s="1151">
        <v>1978.405</v>
      </c>
      <c r="C33" s="1151">
        <v>1590</v>
      </c>
      <c r="D33" s="1153">
        <v>0</v>
      </c>
      <c r="E33" s="1153">
        <v>0</v>
      </c>
      <c r="F33" s="1153">
        <v>0</v>
      </c>
      <c r="G33" s="1153">
        <v>0</v>
      </c>
      <c r="H33" s="1153">
        <v>0</v>
      </c>
      <c r="I33" s="1153">
        <v>0</v>
      </c>
      <c r="J33" s="1248">
        <v>1590</v>
      </c>
      <c r="K33" s="1152">
        <f t="shared" si="9"/>
        <v>50</v>
      </c>
      <c r="L33" s="1153">
        <v>0</v>
      </c>
      <c r="M33" s="1153">
        <v>0</v>
      </c>
      <c r="N33" s="1153">
        <v>0</v>
      </c>
      <c r="O33" s="1153">
        <v>0</v>
      </c>
      <c r="P33" s="1153">
        <v>0</v>
      </c>
      <c r="Q33" s="1153">
        <v>0</v>
      </c>
      <c r="R33" s="1153">
        <v>0</v>
      </c>
      <c r="S33" s="1153">
        <v>0</v>
      </c>
      <c r="T33" s="1153">
        <v>0</v>
      </c>
      <c r="U33" s="1153">
        <v>0</v>
      </c>
      <c r="V33" s="1153">
        <v>0</v>
      </c>
      <c r="W33" s="1153">
        <v>0</v>
      </c>
      <c r="X33" s="1153">
        <v>0</v>
      </c>
      <c r="Y33" s="1153">
        <v>0</v>
      </c>
      <c r="Z33" s="1153">
        <v>0</v>
      </c>
      <c r="AA33" s="1153">
        <v>0</v>
      </c>
      <c r="AB33" s="1153">
        <v>0</v>
      </c>
      <c r="AC33" s="1153">
        <v>0</v>
      </c>
      <c r="AD33" s="1153">
        <v>0</v>
      </c>
      <c r="AE33" s="1248">
        <f t="shared" si="8"/>
        <v>1640</v>
      </c>
    </row>
    <row r="34" spans="1:31" s="1141" customFormat="1" ht="11.25" x14ac:dyDescent="0.2">
      <c r="A34" s="1156" t="s">
        <v>849</v>
      </c>
      <c r="B34" s="1157">
        <v>20810</v>
      </c>
      <c r="C34" s="1157">
        <v>20810</v>
      </c>
      <c r="D34" s="1154">
        <v>-8873</v>
      </c>
      <c r="E34" s="1154">
        <v>0</v>
      </c>
      <c r="F34" s="1154">
        <v>0</v>
      </c>
      <c r="G34" s="1154">
        <v>0</v>
      </c>
      <c r="H34" s="1154">
        <v>0</v>
      </c>
      <c r="I34" s="1154">
        <v>0</v>
      </c>
      <c r="J34" s="1249">
        <v>11937</v>
      </c>
      <c r="K34" s="1158"/>
      <c r="L34" s="1154">
        <v>220</v>
      </c>
      <c r="M34" s="1154">
        <v>0</v>
      </c>
      <c r="N34" s="1154">
        <v>0</v>
      </c>
      <c r="O34" s="1154">
        <v>1900</v>
      </c>
      <c r="P34" s="1154">
        <v>500</v>
      </c>
      <c r="Q34" s="1154">
        <v>0</v>
      </c>
      <c r="R34" s="1154">
        <v>1100</v>
      </c>
      <c r="S34" s="1154">
        <v>0</v>
      </c>
      <c r="T34" s="1154">
        <v>0</v>
      </c>
      <c r="U34" s="1154">
        <v>-220</v>
      </c>
      <c r="V34" s="1154">
        <v>0</v>
      </c>
      <c r="W34" s="1154">
        <v>0</v>
      </c>
      <c r="X34" s="1154">
        <v>-925</v>
      </c>
      <c r="Y34" s="1154">
        <v>0</v>
      </c>
      <c r="Z34" s="1154">
        <v>0</v>
      </c>
      <c r="AA34" s="1154">
        <v>0</v>
      </c>
      <c r="AB34" s="1154">
        <v>0</v>
      </c>
      <c r="AC34" s="1154">
        <v>200</v>
      </c>
      <c r="AD34" s="1154">
        <v>0</v>
      </c>
      <c r="AE34" s="1249">
        <f t="shared" si="8"/>
        <v>14710</v>
      </c>
    </row>
    <row r="35" spans="1:31" s="1141" customFormat="1" ht="11.25" x14ac:dyDescent="0.2">
      <c r="A35" s="1156" t="s">
        <v>850</v>
      </c>
      <c r="B35" s="1157">
        <v>29660</v>
      </c>
      <c r="C35" s="1157">
        <v>29660</v>
      </c>
      <c r="D35" s="1154">
        <v>0</v>
      </c>
      <c r="E35" s="1154">
        <v>0</v>
      </c>
      <c r="F35" s="1154">
        <v>0</v>
      </c>
      <c r="G35" s="1154">
        <v>0</v>
      </c>
      <c r="H35" s="1154">
        <v>-150</v>
      </c>
      <c r="I35" s="1154">
        <v>0</v>
      </c>
      <c r="J35" s="1249">
        <v>29510</v>
      </c>
      <c r="K35" s="1158"/>
      <c r="L35" s="1154">
        <v>620</v>
      </c>
      <c r="M35" s="1154">
        <v>0</v>
      </c>
      <c r="N35" s="1154">
        <v>0</v>
      </c>
      <c r="O35" s="1154">
        <v>0</v>
      </c>
      <c r="P35" s="1154">
        <v>0</v>
      </c>
      <c r="Q35" s="1154">
        <v>0</v>
      </c>
      <c r="R35" s="1154">
        <v>0</v>
      </c>
      <c r="S35" s="1154">
        <v>0</v>
      </c>
      <c r="T35" s="1154">
        <v>0</v>
      </c>
      <c r="U35" s="1154">
        <v>-210</v>
      </c>
      <c r="V35" s="1154">
        <v>0</v>
      </c>
      <c r="W35" s="1154">
        <v>0</v>
      </c>
      <c r="X35" s="1154">
        <v>0</v>
      </c>
      <c r="Y35" s="1154">
        <v>0</v>
      </c>
      <c r="Z35" s="1154">
        <v>250</v>
      </c>
      <c r="AA35" s="1154">
        <f>260+30</f>
        <v>290</v>
      </c>
      <c r="AB35" s="1154">
        <v>0</v>
      </c>
      <c r="AC35" s="1154">
        <v>0</v>
      </c>
      <c r="AD35" s="1154">
        <v>0</v>
      </c>
      <c r="AE35" s="1249">
        <f t="shared" si="8"/>
        <v>30460</v>
      </c>
    </row>
    <row r="36" spans="1:31" s="1141" customFormat="1" ht="11.25" x14ac:dyDescent="0.2">
      <c r="A36" s="1156" t="s">
        <v>851</v>
      </c>
      <c r="B36" s="1157">
        <v>19460</v>
      </c>
      <c r="C36" s="1157">
        <v>19460</v>
      </c>
      <c r="D36" s="1154">
        <v>0</v>
      </c>
      <c r="E36" s="1154">
        <v>0</v>
      </c>
      <c r="F36" s="1154">
        <v>0</v>
      </c>
      <c r="G36" s="1154">
        <v>0</v>
      </c>
      <c r="H36" s="1154">
        <v>0</v>
      </c>
      <c r="I36" s="1154">
        <v>0</v>
      </c>
      <c r="J36" s="1249">
        <v>19460</v>
      </c>
      <c r="K36" s="1158"/>
      <c r="L36" s="1154">
        <v>450</v>
      </c>
      <c r="M36" s="1154">
        <v>0</v>
      </c>
      <c r="N36" s="1154">
        <v>0</v>
      </c>
      <c r="O36" s="1154">
        <v>0</v>
      </c>
      <c r="P36" s="1154">
        <v>0</v>
      </c>
      <c r="Q36" s="1154">
        <v>0</v>
      </c>
      <c r="R36" s="1154">
        <v>0</v>
      </c>
      <c r="S36" s="1154">
        <v>0</v>
      </c>
      <c r="T36" s="1154">
        <v>0</v>
      </c>
      <c r="U36" s="1154">
        <v>0</v>
      </c>
      <c r="V36" s="1154">
        <v>0</v>
      </c>
      <c r="W36" s="1154">
        <v>0</v>
      </c>
      <c r="X36" s="1154">
        <v>0</v>
      </c>
      <c r="Y36" s="1154">
        <v>0</v>
      </c>
      <c r="Z36" s="1154">
        <v>0</v>
      </c>
      <c r="AA36" s="1154">
        <v>0</v>
      </c>
      <c r="AB36" s="1154">
        <v>200</v>
      </c>
      <c r="AC36" s="1154">
        <v>0</v>
      </c>
      <c r="AD36" s="1154">
        <v>0</v>
      </c>
      <c r="AE36" s="1249">
        <f t="shared" si="8"/>
        <v>20110</v>
      </c>
    </row>
    <row r="37" spans="1:31" s="1141" customFormat="1" ht="11.25" x14ac:dyDescent="0.2">
      <c r="A37" s="1156" t="s">
        <v>1</v>
      </c>
      <c r="B37" s="1157">
        <v>28010</v>
      </c>
      <c r="C37" s="1157">
        <v>29110</v>
      </c>
      <c r="D37" s="1154">
        <v>5001</v>
      </c>
      <c r="E37" s="1154">
        <v>0</v>
      </c>
      <c r="F37" s="1154">
        <v>-1100</v>
      </c>
      <c r="G37" s="1154">
        <v>0</v>
      </c>
      <c r="H37" s="1154">
        <v>-1000</v>
      </c>
      <c r="I37" s="1154">
        <v>0</v>
      </c>
      <c r="J37" s="1249">
        <v>32011</v>
      </c>
      <c r="K37" s="1158"/>
      <c r="L37" s="1154">
        <v>900</v>
      </c>
      <c r="M37" s="1154">
        <v>0</v>
      </c>
      <c r="N37" s="1154">
        <v>0</v>
      </c>
      <c r="O37" s="1154">
        <v>0</v>
      </c>
      <c r="P37" s="1154">
        <v>0</v>
      </c>
      <c r="Q37" s="1154">
        <v>1250</v>
      </c>
      <c r="R37" s="1154">
        <v>0</v>
      </c>
      <c r="S37" s="1154">
        <v>0</v>
      </c>
      <c r="T37" s="1154">
        <v>0</v>
      </c>
      <c r="U37" s="1154">
        <v>-680</v>
      </c>
      <c r="V37" s="1154">
        <v>0</v>
      </c>
      <c r="W37" s="1154">
        <v>0</v>
      </c>
      <c r="X37" s="1154">
        <v>0</v>
      </c>
      <c r="Y37" s="1154">
        <v>0</v>
      </c>
      <c r="Z37" s="1154">
        <v>0</v>
      </c>
      <c r="AA37" s="1154">
        <v>0</v>
      </c>
      <c r="AB37" s="1154">
        <v>0</v>
      </c>
      <c r="AC37" s="1154">
        <v>0</v>
      </c>
      <c r="AD37" s="1154">
        <v>0</v>
      </c>
      <c r="AE37" s="1249">
        <f t="shared" si="8"/>
        <v>33480</v>
      </c>
    </row>
    <row r="38" spans="1:31" s="1141" customFormat="1" ht="11.25" x14ac:dyDescent="0.2">
      <c r="A38" s="1156" t="s">
        <v>852</v>
      </c>
      <c r="B38" s="1157">
        <v>72650.001000000004</v>
      </c>
      <c r="C38" s="1157">
        <v>72650</v>
      </c>
      <c r="D38" s="1154">
        <v>3872</v>
      </c>
      <c r="E38" s="1154">
        <v>0</v>
      </c>
      <c r="F38" s="1154">
        <v>0</v>
      </c>
      <c r="G38" s="1154">
        <v>0</v>
      </c>
      <c r="H38" s="1154">
        <v>-300</v>
      </c>
      <c r="I38" s="1154">
        <v>0</v>
      </c>
      <c r="J38" s="1249">
        <v>76222</v>
      </c>
      <c r="K38" s="1158"/>
      <c r="L38" s="1154">
        <v>1680</v>
      </c>
      <c r="M38" s="1154">
        <v>70</v>
      </c>
      <c r="N38" s="1154">
        <v>0</v>
      </c>
      <c r="O38" s="1154">
        <v>0</v>
      </c>
      <c r="P38" s="1154">
        <v>0</v>
      </c>
      <c r="Q38" s="1154">
        <v>0</v>
      </c>
      <c r="R38" s="1154">
        <v>0</v>
      </c>
      <c r="S38" s="1154">
        <v>0</v>
      </c>
      <c r="T38" s="1154">
        <v>0</v>
      </c>
      <c r="U38" s="1154">
        <v>-420</v>
      </c>
      <c r="V38" s="1154">
        <v>0</v>
      </c>
      <c r="W38" s="1154">
        <v>0</v>
      </c>
      <c r="X38" s="1154">
        <v>0</v>
      </c>
      <c r="Y38" s="1154">
        <v>500</v>
      </c>
      <c r="Z38" s="1154">
        <v>0</v>
      </c>
      <c r="AA38" s="1154">
        <v>0</v>
      </c>
      <c r="AB38" s="1154">
        <v>0</v>
      </c>
      <c r="AC38" s="1154">
        <v>0</v>
      </c>
      <c r="AD38" s="1154">
        <v>0</v>
      </c>
      <c r="AE38" s="1249">
        <f t="shared" si="8"/>
        <v>78050</v>
      </c>
    </row>
    <row r="39" spans="1:31" s="1141" customFormat="1" ht="11.25" x14ac:dyDescent="0.2">
      <c r="A39" s="1156" t="s">
        <v>853</v>
      </c>
      <c r="B39" s="1157">
        <v>51450</v>
      </c>
      <c r="C39" s="1157">
        <v>51450</v>
      </c>
      <c r="D39" s="1154">
        <v>0</v>
      </c>
      <c r="E39" s="1154">
        <v>0</v>
      </c>
      <c r="F39" s="1154">
        <v>0</v>
      </c>
      <c r="G39" s="1154">
        <v>0</v>
      </c>
      <c r="H39" s="1154">
        <v>0</v>
      </c>
      <c r="I39" s="1154">
        <v>0</v>
      </c>
      <c r="J39" s="1249">
        <v>51450</v>
      </c>
      <c r="K39" s="1158"/>
      <c r="L39" s="1154">
        <v>850</v>
      </c>
      <c r="M39" s="1154">
        <v>400</v>
      </c>
      <c r="N39" s="1154">
        <v>0</v>
      </c>
      <c r="O39" s="1154">
        <v>0</v>
      </c>
      <c r="P39" s="1154">
        <v>0</v>
      </c>
      <c r="Q39" s="1154">
        <v>0</v>
      </c>
      <c r="R39" s="1154">
        <v>0</v>
      </c>
      <c r="S39" s="1154">
        <v>0</v>
      </c>
      <c r="T39" s="1154">
        <v>-3000</v>
      </c>
      <c r="U39" s="1154">
        <v>0</v>
      </c>
      <c r="V39" s="1154">
        <v>0</v>
      </c>
      <c r="W39" s="1154">
        <v>0</v>
      </c>
      <c r="X39" s="1154">
        <v>0</v>
      </c>
      <c r="Y39" s="1154">
        <v>0</v>
      </c>
      <c r="Z39" s="1154">
        <v>0</v>
      </c>
      <c r="AA39" s="1154">
        <v>0</v>
      </c>
      <c r="AB39" s="1154">
        <v>0</v>
      </c>
      <c r="AC39" s="1154">
        <v>0</v>
      </c>
      <c r="AD39" s="1154">
        <v>0</v>
      </c>
      <c r="AE39" s="1249">
        <f t="shared" si="8"/>
        <v>49700</v>
      </c>
    </row>
    <row r="40" spans="1:31" s="1141" customFormat="1" ht="11.25" x14ac:dyDescent="0.2">
      <c r="A40" s="1156" t="s">
        <v>854</v>
      </c>
      <c r="B40" s="1157">
        <v>21770</v>
      </c>
      <c r="C40" s="1157">
        <v>21770</v>
      </c>
      <c r="D40" s="1154">
        <v>0</v>
      </c>
      <c r="E40" s="1154">
        <v>400</v>
      </c>
      <c r="F40" s="1154">
        <v>0</v>
      </c>
      <c r="G40" s="1154">
        <v>0</v>
      </c>
      <c r="H40" s="1154">
        <v>0</v>
      </c>
      <c r="I40" s="1154">
        <v>0</v>
      </c>
      <c r="J40" s="1249">
        <v>22170</v>
      </c>
      <c r="K40" s="1158"/>
      <c r="L40" s="1154">
        <v>630</v>
      </c>
      <c r="M40" s="1154">
        <v>0</v>
      </c>
      <c r="N40" s="1154">
        <v>600</v>
      </c>
      <c r="O40" s="1154">
        <v>0</v>
      </c>
      <c r="P40" s="1154">
        <v>0</v>
      </c>
      <c r="Q40" s="1154">
        <v>0</v>
      </c>
      <c r="R40" s="1154">
        <v>0</v>
      </c>
      <c r="S40" s="1154">
        <v>0</v>
      </c>
      <c r="T40" s="1154">
        <v>0</v>
      </c>
      <c r="U40" s="1154">
        <v>0</v>
      </c>
      <c r="V40" s="1154">
        <v>0</v>
      </c>
      <c r="W40" s="1154">
        <v>0</v>
      </c>
      <c r="X40" s="1154">
        <v>0</v>
      </c>
      <c r="Y40" s="1154">
        <v>0</v>
      </c>
      <c r="Z40" s="1154">
        <v>0</v>
      </c>
      <c r="AA40" s="1154">
        <v>0</v>
      </c>
      <c r="AB40" s="1154">
        <v>0</v>
      </c>
      <c r="AC40" s="1154">
        <v>0</v>
      </c>
      <c r="AD40" s="1154">
        <v>0</v>
      </c>
      <c r="AE40" s="1249">
        <f t="shared" si="8"/>
        <v>23400</v>
      </c>
    </row>
    <row r="41" spans="1:31" s="1141" customFormat="1" ht="11.25" x14ac:dyDescent="0.2">
      <c r="A41" s="1156" t="s">
        <v>855</v>
      </c>
      <c r="B41" s="1157">
        <v>18790</v>
      </c>
      <c r="C41" s="1157">
        <v>19040</v>
      </c>
      <c r="D41" s="1154">
        <v>0</v>
      </c>
      <c r="E41" s="1154">
        <v>0</v>
      </c>
      <c r="F41" s="1154">
        <v>0</v>
      </c>
      <c r="G41" s="1154">
        <v>0</v>
      </c>
      <c r="H41" s="1154">
        <v>-300</v>
      </c>
      <c r="I41" s="1154">
        <v>0</v>
      </c>
      <c r="J41" s="1249">
        <v>18740</v>
      </c>
      <c r="K41" s="1158"/>
      <c r="L41" s="1154">
        <v>490</v>
      </c>
      <c r="M41" s="1154">
        <v>0</v>
      </c>
      <c r="N41" s="1154">
        <v>0</v>
      </c>
      <c r="O41" s="1154">
        <v>0</v>
      </c>
      <c r="P41" s="1154">
        <v>0</v>
      </c>
      <c r="Q41" s="1154">
        <v>0</v>
      </c>
      <c r="R41" s="1154">
        <v>0</v>
      </c>
      <c r="S41" s="1154">
        <v>0</v>
      </c>
      <c r="T41" s="1154">
        <v>0</v>
      </c>
      <c r="U41" s="1154">
        <v>0</v>
      </c>
      <c r="V41" s="1154">
        <v>0</v>
      </c>
      <c r="W41" s="1154">
        <v>0</v>
      </c>
      <c r="X41" s="1154">
        <v>0</v>
      </c>
      <c r="Y41" s="1154">
        <v>0</v>
      </c>
      <c r="Z41" s="1154">
        <v>0</v>
      </c>
      <c r="AA41" s="1154">
        <v>0</v>
      </c>
      <c r="AB41" s="1154">
        <v>0</v>
      </c>
      <c r="AC41" s="1154">
        <v>0</v>
      </c>
      <c r="AD41" s="1154">
        <v>0</v>
      </c>
      <c r="AE41" s="1249">
        <f t="shared" si="8"/>
        <v>19230</v>
      </c>
    </row>
    <row r="42" spans="1:31" s="1141" customFormat="1" ht="11.25" x14ac:dyDescent="0.2">
      <c r="A42" s="1156" t="s">
        <v>856</v>
      </c>
      <c r="B42" s="1157">
        <v>24170.909</v>
      </c>
      <c r="C42" s="1157">
        <v>24780</v>
      </c>
      <c r="D42" s="1154">
        <v>0</v>
      </c>
      <c r="E42" s="1154">
        <v>0</v>
      </c>
      <c r="F42" s="1154">
        <v>0</v>
      </c>
      <c r="G42" s="1154">
        <v>0</v>
      </c>
      <c r="H42" s="1154">
        <v>0</v>
      </c>
      <c r="I42" s="1154">
        <v>-733</v>
      </c>
      <c r="J42" s="1249">
        <v>24047</v>
      </c>
      <c r="K42" s="1159"/>
      <c r="L42" s="1154">
        <v>0</v>
      </c>
      <c r="M42" s="1154">
        <v>960</v>
      </c>
      <c r="N42" s="1154">
        <v>0</v>
      </c>
      <c r="O42" s="1154">
        <v>0</v>
      </c>
      <c r="P42" s="1154">
        <v>0</v>
      </c>
      <c r="Q42" s="1154">
        <v>0</v>
      </c>
      <c r="R42" s="1154">
        <v>0</v>
      </c>
      <c r="S42" s="1154">
        <v>0</v>
      </c>
      <c r="T42" s="1154">
        <v>0</v>
      </c>
      <c r="U42" s="1154">
        <v>0</v>
      </c>
      <c r="V42" s="1154">
        <v>0</v>
      </c>
      <c r="W42" s="1154">
        <v>0</v>
      </c>
      <c r="X42" s="1154">
        <v>0</v>
      </c>
      <c r="Y42" s="1154">
        <v>0</v>
      </c>
      <c r="Z42" s="1154">
        <v>0</v>
      </c>
      <c r="AA42" s="1154">
        <v>0</v>
      </c>
      <c r="AB42" s="1154">
        <v>0</v>
      </c>
      <c r="AC42" s="1154">
        <v>0</v>
      </c>
      <c r="AD42" s="1154">
        <v>0</v>
      </c>
      <c r="AE42" s="1249">
        <f t="shared" si="8"/>
        <v>25010</v>
      </c>
    </row>
    <row r="43" spans="1:31" s="1141" customFormat="1" ht="11.25" x14ac:dyDescent="0.2">
      <c r="A43" s="1156" t="s">
        <v>857</v>
      </c>
      <c r="B43" s="1157">
        <v>-4100</v>
      </c>
      <c r="C43" s="1157">
        <v>-4100</v>
      </c>
      <c r="D43" s="1154">
        <v>0</v>
      </c>
      <c r="E43" s="1154">
        <v>0</v>
      </c>
      <c r="F43" s="1154">
        <v>0</v>
      </c>
      <c r="G43" s="1154">
        <v>0</v>
      </c>
      <c r="H43" s="1154">
        <v>0</v>
      </c>
      <c r="I43" s="1154">
        <v>0</v>
      </c>
      <c r="J43" s="1249">
        <v>-4100</v>
      </c>
      <c r="K43" s="1158"/>
      <c r="L43" s="1154">
        <v>0</v>
      </c>
      <c r="M43" s="1154">
        <v>0</v>
      </c>
      <c r="N43" s="1154">
        <v>0</v>
      </c>
      <c r="O43" s="1154">
        <v>0</v>
      </c>
      <c r="P43" s="1154">
        <v>0</v>
      </c>
      <c r="Q43" s="1154">
        <v>0</v>
      </c>
      <c r="R43" s="1154">
        <v>0</v>
      </c>
      <c r="S43" s="1154">
        <v>0</v>
      </c>
      <c r="T43" s="1154">
        <v>0</v>
      </c>
      <c r="U43" s="1154">
        <v>0</v>
      </c>
      <c r="V43" s="1154">
        <v>0</v>
      </c>
      <c r="W43" s="1154">
        <v>0</v>
      </c>
      <c r="X43" s="1154">
        <v>0</v>
      </c>
      <c r="Y43" s="1154">
        <v>0</v>
      </c>
      <c r="Z43" s="1154">
        <v>0</v>
      </c>
      <c r="AA43" s="1154">
        <v>0</v>
      </c>
      <c r="AB43" s="1154">
        <v>0</v>
      </c>
      <c r="AC43" s="1154">
        <v>0</v>
      </c>
      <c r="AD43" s="1154">
        <v>0</v>
      </c>
      <c r="AE43" s="1249">
        <f t="shared" si="8"/>
        <v>-4100</v>
      </c>
    </row>
    <row r="44" spans="1:31" s="1141" customFormat="1" ht="11.25" x14ac:dyDescent="0.2">
      <c r="A44" s="1156" t="s">
        <v>858</v>
      </c>
      <c r="B44" s="1157">
        <v>0</v>
      </c>
      <c r="C44" s="1157">
        <v>0</v>
      </c>
      <c r="D44" s="1154">
        <v>0</v>
      </c>
      <c r="E44" s="1154">
        <v>0</v>
      </c>
      <c r="F44" s="1154">
        <v>0</v>
      </c>
      <c r="G44" s="1154">
        <v>-250</v>
      </c>
      <c r="H44" s="1154">
        <v>1826</v>
      </c>
      <c r="I44" s="1154">
        <v>0</v>
      </c>
      <c r="J44" s="1249">
        <v>1576</v>
      </c>
      <c r="K44" s="1158"/>
      <c r="L44" s="1154">
        <v>0</v>
      </c>
      <c r="M44" s="1154">
        <v>0</v>
      </c>
      <c r="N44" s="1154">
        <v>0</v>
      </c>
      <c r="O44" s="1154">
        <v>0</v>
      </c>
      <c r="P44" s="1154">
        <v>0</v>
      </c>
      <c r="Q44" s="1154">
        <v>0</v>
      </c>
      <c r="R44" s="1154">
        <v>0</v>
      </c>
      <c r="S44" s="1154">
        <v>0</v>
      </c>
      <c r="T44" s="1154">
        <v>0</v>
      </c>
      <c r="U44" s="1154">
        <v>0</v>
      </c>
      <c r="V44" s="1154">
        <v>-200</v>
      </c>
      <c r="W44" s="1154">
        <v>-1000</v>
      </c>
      <c r="X44" s="1154">
        <v>0</v>
      </c>
      <c r="Y44" s="1154">
        <v>0</v>
      </c>
      <c r="Z44" s="1154">
        <v>0</v>
      </c>
      <c r="AA44" s="1154">
        <v>0</v>
      </c>
      <c r="AB44" s="1154">
        <v>0</v>
      </c>
      <c r="AC44" s="1154">
        <v>0</v>
      </c>
      <c r="AD44" s="1154">
        <v>0</v>
      </c>
      <c r="AE44" s="1249">
        <f t="shared" si="8"/>
        <v>380</v>
      </c>
    </row>
    <row r="45" spans="1:31" s="1141" customFormat="1" thickBot="1" x14ac:dyDescent="0.25">
      <c r="A45" s="1239" t="s">
        <v>859</v>
      </c>
      <c r="B45" s="1240">
        <v>3519.09</v>
      </c>
      <c r="C45" s="1240">
        <v>1560</v>
      </c>
      <c r="D45" s="1242">
        <v>0</v>
      </c>
      <c r="E45" s="1242">
        <v>-400</v>
      </c>
      <c r="F45" s="1242">
        <v>1100</v>
      </c>
      <c r="G45" s="1242">
        <v>250</v>
      </c>
      <c r="H45" s="1242">
        <v>-76</v>
      </c>
      <c r="I45" s="1242">
        <v>733</v>
      </c>
      <c r="J45" s="1250">
        <v>3167</v>
      </c>
      <c r="K45" s="1241"/>
      <c r="L45" s="1242">
        <v>0</v>
      </c>
      <c r="M45" s="1242">
        <v>0</v>
      </c>
      <c r="N45" s="1242">
        <v>0</v>
      </c>
      <c r="O45" s="1242">
        <v>0</v>
      </c>
      <c r="P45" s="1242">
        <v>0</v>
      </c>
      <c r="Q45" s="1242">
        <v>0</v>
      </c>
      <c r="R45" s="1242">
        <v>0</v>
      </c>
      <c r="S45" s="1242">
        <v>0</v>
      </c>
      <c r="T45" s="1242">
        <v>0</v>
      </c>
      <c r="U45" s="1242">
        <v>0</v>
      </c>
      <c r="V45" s="1242">
        <v>0</v>
      </c>
      <c r="W45" s="1242">
        <v>0</v>
      </c>
      <c r="X45" s="1242">
        <v>0</v>
      </c>
      <c r="Y45" s="1242">
        <v>0</v>
      </c>
      <c r="Z45" s="1242">
        <v>0</v>
      </c>
      <c r="AA45" s="1242">
        <v>0</v>
      </c>
      <c r="AB45" s="1242">
        <v>0</v>
      </c>
      <c r="AC45" s="1242">
        <v>0</v>
      </c>
      <c r="AD45" s="1242">
        <f>2450-30</f>
        <v>2420</v>
      </c>
      <c r="AE45" s="1250">
        <f t="shared" si="8"/>
        <v>5590</v>
      </c>
    </row>
    <row r="46" spans="1:31" s="1238" customFormat="1" ht="11.25" x14ac:dyDescent="0.2">
      <c r="A46" s="1243" t="s">
        <v>860</v>
      </c>
      <c r="B46" s="1244">
        <f>SUM(B31:B33)</f>
        <v>21900.806</v>
      </c>
      <c r="C46" s="1244">
        <f>SUM(C31:C33)</f>
        <v>17100</v>
      </c>
      <c r="D46" s="1246">
        <f t="shared" ref="D46:I46" si="10">SUM(D31:D33)</f>
        <v>0</v>
      </c>
      <c r="E46" s="1246">
        <f t="shared" si="10"/>
        <v>0</v>
      </c>
      <c r="F46" s="1246">
        <f t="shared" si="10"/>
        <v>0</v>
      </c>
      <c r="G46" s="1246">
        <f t="shared" si="10"/>
        <v>0</v>
      </c>
      <c r="H46" s="1246">
        <f t="shared" si="10"/>
        <v>0</v>
      </c>
      <c r="I46" s="1246">
        <f t="shared" si="10"/>
        <v>0</v>
      </c>
      <c r="J46" s="1251">
        <f t="shared" ref="J46" si="11">SUM(J31:J33)</f>
        <v>17100</v>
      </c>
      <c r="K46" s="1252">
        <f>SUM(K31:K33)</f>
        <v>580</v>
      </c>
      <c r="L46" s="1246">
        <f t="shared" ref="L46:AE46" si="12">SUM(L31:L33)</f>
        <v>0</v>
      </c>
      <c r="M46" s="1246">
        <f t="shared" si="12"/>
        <v>0</v>
      </c>
      <c r="N46" s="1246">
        <f t="shared" si="12"/>
        <v>0</v>
      </c>
      <c r="O46" s="1246">
        <f t="shared" si="12"/>
        <v>0</v>
      </c>
      <c r="P46" s="1246">
        <f t="shared" si="12"/>
        <v>0</v>
      </c>
      <c r="Q46" s="1246">
        <f t="shared" si="12"/>
        <v>0</v>
      </c>
      <c r="R46" s="1246">
        <f t="shared" si="12"/>
        <v>0</v>
      </c>
      <c r="S46" s="1246">
        <f t="shared" si="12"/>
        <v>1617.7392</v>
      </c>
      <c r="T46" s="1246">
        <f t="shared" si="12"/>
        <v>0</v>
      </c>
      <c r="U46" s="1246">
        <f t="shared" si="12"/>
        <v>0</v>
      </c>
      <c r="V46" s="1246">
        <f t="shared" si="12"/>
        <v>0</v>
      </c>
      <c r="W46" s="1246">
        <f t="shared" si="12"/>
        <v>0</v>
      </c>
      <c r="X46" s="1246">
        <f t="shared" si="12"/>
        <v>0</v>
      </c>
      <c r="Y46" s="1246">
        <f t="shared" si="12"/>
        <v>0</v>
      </c>
      <c r="Z46" s="1246">
        <f t="shared" si="12"/>
        <v>0</v>
      </c>
      <c r="AA46" s="1246">
        <f t="shared" si="12"/>
        <v>0</v>
      </c>
      <c r="AB46" s="1246">
        <f t="shared" si="12"/>
        <v>0</v>
      </c>
      <c r="AC46" s="1246">
        <f t="shared" si="12"/>
        <v>0</v>
      </c>
      <c r="AD46" s="1246">
        <f t="shared" si="12"/>
        <v>0</v>
      </c>
      <c r="AE46" s="1251">
        <f t="shared" si="12"/>
        <v>19300</v>
      </c>
    </row>
    <row r="47" spans="1:31" s="1238" customFormat="1" ht="11.25" x14ac:dyDescent="0.2">
      <c r="A47" s="1243" t="s">
        <v>861</v>
      </c>
      <c r="B47" s="1244">
        <f>SUM(B34:B45)</f>
        <v>286190</v>
      </c>
      <c r="C47" s="1244">
        <f>SUM(C34:C45)</f>
        <v>286190</v>
      </c>
      <c r="D47" s="1246">
        <f t="shared" ref="D47:I47" si="13">SUM(D34:D45)</f>
        <v>0</v>
      </c>
      <c r="E47" s="1246">
        <f t="shared" si="13"/>
        <v>0</v>
      </c>
      <c r="F47" s="1246">
        <f t="shared" si="13"/>
        <v>0</v>
      </c>
      <c r="G47" s="1246">
        <f t="shared" si="13"/>
        <v>0</v>
      </c>
      <c r="H47" s="1246">
        <f t="shared" si="13"/>
        <v>0</v>
      </c>
      <c r="I47" s="1246">
        <f t="shared" si="13"/>
        <v>0</v>
      </c>
      <c r="J47" s="1251">
        <f t="shared" ref="J47" si="14">SUM(J34:J45)</f>
        <v>286190</v>
      </c>
      <c r="K47" s="1245">
        <f>SUM(K34:K45)</f>
        <v>0</v>
      </c>
      <c r="L47" s="1246">
        <f t="shared" ref="L47:AE47" si="15">SUM(L34:L45)</f>
        <v>5840</v>
      </c>
      <c r="M47" s="1246">
        <f t="shared" si="15"/>
        <v>1430</v>
      </c>
      <c r="N47" s="1246">
        <f t="shared" si="15"/>
        <v>600</v>
      </c>
      <c r="O47" s="1246">
        <f t="shared" si="15"/>
        <v>1900</v>
      </c>
      <c r="P47" s="1246">
        <f t="shared" si="15"/>
        <v>500</v>
      </c>
      <c r="Q47" s="1246">
        <f t="shared" si="15"/>
        <v>1250</v>
      </c>
      <c r="R47" s="1246">
        <f t="shared" si="15"/>
        <v>1100</v>
      </c>
      <c r="S47" s="1246">
        <f t="shared" si="15"/>
        <v>0</v>
      </c>
      <c r="T47" s="1246">
        <f t="shared" si="15"/>
        <v>-3000</v>
      </c>
      <c r="U47" s="1246">
        <f t="shared" si="15"/>
        <v>-1530</v>
      </c>
      <c r="V47" s="1246">
        <f t="shared" si="15"/>
        <v>-200</v>
      </c>
      <c r="W47" s="1246">
        <f t="shared" si="15"/>
        <v>-1000</v>
      </c>
      <c r="X47" s="1246">
        <f t="shared" si="15"/>
        <v>-925</v>
      </c>
      <c r="Y47" s="1246">
        <f t="shared" si="15"/>
        <v>500</v>
      </c>
      <c r="Z47" s="1246">
        <f t="shared" si="15"/>
        <v>250</v>
      </c>
      <c r="AA47" s="1246">
        <f t="shared" si="15"/>
        <v>290</v>
      </c>
      <c r="AB47" s="1246">
        <f t="shared" si="15"/>
        <v>200</v>
      </c>
      <c r="AC47" s="1246">
        <f t="shared" si="15"/>
        <v>200</v>
      </c>
      <c r="AD47" s="1246">
        <f t="shared" si="15"/>
        <v>2420</v>
      </c>
      <c r="AE47" s="1251">
        <f t="shared" si="15"/>
        <v>296020</v>
      </c>
    </row>
    <row r="48" spans="1:31" s="1141" customFormat="1" thickBot="1" x14ac:dyDescent="0.25">
      <c r="A48" s="1160" t="s">
        <v>893</v>
      </c>
      <c r="B48" s="1161">
        <f>SUM(B31:B45)</f>
        <v>308090.80600000004</v>
      </c>
      <c r="C48" s="1161">
        <f>SUM(C31:C45)</f>
        <v>303290</v>
      </c>
      <c r="D48" s="1163">
        <f t="shared" ref="D48:AE48" si="16">SUM(D31:D45)</f>
        <v>0</v>
      </c>
      <c r="E48" s="1163">
        <f t="shared" si="16"/>
        <v>0</v>
      </c>
      <c r="F48" s="1163">
        <f t="shared" si="16"/>
        <v>0</v>
      </c>
      <c r="G48" s="1163">
        <f t="shared" si="16"/>
        <v>0</v>
      </c>
      <c r="H48" s="1163">
        <f t="shared" si="16"/>
        <v>0</v>
      </c>
      <c r="I48" s="1163">
        <f t="shared" si="16"/>
        <v>0</v>
      </c>
      <c r="J48" s="1162">
        <f t="shared" si="16"/>
        <v>303290</v>
      </c>
      <c r="K48" s="1162">
        <f t="shared" si="16"/>
        <v>580</v>
      </c>
      <c r="L48" s="1163">
        <f t="shared" si="16"/>
        <v>5840</v>
      </c>
      <c r="M48" s="1163">
        <f t="shared" si="16"/>
        <v>1430</v>
      </c>
      <c r="N48" s="1163">
        <f t="shared" si="16"/>
        <v>600</v>
      </c>
      <c r="O48" s="1163">
        <f t="shared" si="16"/>
        <v>1900</v>
      </c>
      <c r="P48" s="1163">
        <f t="shared" si="16"/>
        <v>500</v>
      </c>
      <c r="Q48" s="1163">
        <f t="shared" si="16"/>
        <v>1250</v>
      </c>
      <c r="R48" s="1163">
        <f t="shared" si="16"/>
        <v>1100</v>
      </c>
      <c r="S48" s="1163">
        <f t="shared" si="16"/>
        <v>1617.7392</v>
      </c>
      <c r="T48" s="1163">
        <f t="shared" si="16"/>
        <v>-3000</v>
      </c>
      <c r="U48" s="1163">
        <f t="shared" si="16"/>
        <v>-1530</v>
      </c>
      <c r="V48" s="1163">
        <f t="shared" si="16"/>
        <v>-200</v>
      </c>
      <c r="W48" s="1163">
        <f t="shared" si="16"/>
        <v>-1000</v>
      </c>
      <c r="X48" s="1163">
        <f t="shared" si="16"/>
        <v>-925</v>
      </c>
      <c r="Y48" s="1163">
        <f t="shared" si="16"/>
        <v>500</v>
      </c>
      <c r="Z48" s="1163">
        <f t="shared" si="16"/>
        <v>250</v>
      </c>
      <c r="AA48" s="1163">
        <f t="shared" si="16"/>
        <v>290</v>
      </c>
      <c r="AB48" s="1163">
        <f t="shared" si="16"/>
        <v>200</v>
      </c>
      <c r="AC48" s="1163">
        <f t="shared" si="16"/>
        <v>200</v>
      </c>
      <c r="AD48" s="1163">
        <f t="shared" si="16"/>
        <v>2420</v>
      </c>
      <c r="AE48" s="1162">
        <f t="shared" si="16"/>
        <v>315320</v>
      </c>
    </row>
    <row r="49" spans="1:21" ht="14.25" x14ac:dyDescent="0.2">
      <c r="A49" s="1006" t="s">
        <v>863</v>
      </c>
      <c r="B49" s="1144"/>
      <c r="C49" s="1144"/>
      <c r="D49" s="1144"/>
      <c r="E49" s="1144"/>
      <c r="F49" s="1144"/>
      <c r="G49" s="1144"/>
      <c r="H49" s="1144"/>
      <c r="I49" s="1144"/>
      <c r="J49" s="1144"/>
      <c r="K49" s="1144"/>
      <c r="L49" s="1144"/>
      <c r="M49" s="1144"/>
      <c r="N49" s="1144"/>
      <c r="O49" s="1144"/>
      <c r="P49" s="1144"/>
      <c r="Q49" s="1144"/>
      <c r="R49" s="1144"/>
      <c r="S49" s="1144"/>
      <c r="T49" s="1145"/>
      <c r="U49" s="1145"/>
    </row>
  </sheetData>
  <customSheetViews>
    <customSheetView guid="{7776E5A9-720D-4A7F-AABE-6B4227AB8090}" scale="120" showPageBreaks="1" showGridLines="0" fitToPage="1">
      <selection activeCell="E11" sqref="E11"/>
      <pageMargins left="0" right="0" top="0" bottom="0" header="0" footer="0"/>
      <pageSetup paperSize="9" orientation="landscape" r:id="rId1"/>
    </customSheetView>
    <customSheetView guid="{5C6599A9-EAC3-4F8A-BC3C-4202E097D9A3}" scale="90" showGridLines="0" fitToPage="1">
      <selection activeCell="A3" sqref="A3:XFD3"/>
      <pageMargins left="0" right="0" top="0" bottom="0" header="0" footer="0"/>
      <pageSetup paperSize="9" scale="61" orientation="landscape" r:id="rId2"/>
    </customSheetView>
    <customSheetView guid="{393448E9-5930-460D-BA75-37977D66BEC8}" scale="90" showGridLines="0" fitToPage="1">
      <selection activeCell="A3" sqref="A3:XFD3"/>
      <pageMargins left="0" right="0" top="0" bottom="0" header="0" footer="0"/>
      <pageSetup paperSize="9" scale="61" orientation="landscape" r:id="rId3"/>
    </customSheetView>
    <customSheetView guid="{C8CEDB1B-3B18-41FE-9361-2EB234E2EB8D}" scale="90" showGridLines="0" fitToPage="1">
      <selection activeCell="G20" sqref="G20"/>
      <pageMargins left="0" right="0" top="0" bottom="0" header="0" footer="0"/>
      <pageSetup paperSize="9" scale="61" orientation="landscape" r:id="rId4"/>
    </customSheetView>
    <customSheetView guid="{0076920E-EC0A-4FA8-AF12-CD6DC80D1161}" scale="90" showGridLines="0" fitToPage="1">
      <selection activeCell="A3" sqref="A3:XFD3"/>
      <pageMargins left="0" right="0" top="0" bottom="0" header="0" footer="0"/>
      <pageSetup paperSize="9" scale="61" orientation="landscape" r:id="rId5"/>
    </customSheetView>
    <customSheetView guid="{2353566C-F160-4A96-908F-42A826CC08BB}" scale="90" showGridLines="0" fitToPage="1">
      <selection activeCell="A4" sqref="A4"/>
      <pageMargins left="0" right="0" top="0" bottom="0" header="0" footer="0"/>
      <pageSetup paperSize="9" scale="61" orientation="landscape" r:id="rId6"/>
    </customSheetView>
  </customSheetViews>
  <conditionalFormatting sqref="D31:I45 L31:AD45 N31:AD47">
    <cfRule type="expression" dxfId="0" priority="3">
      <formula>D31=0</formula>
    </cfRule>
  </conditionalFormatting>
  <pageMargins left="0.7" right="0.7" top="0.75" bottom="0.75" header="0.3" footer="0.3"/>
  <pageSetup paperSize="9" scale="61" orientation="landscape" r:id="rId7"/>
  <ignoredErrors>
    <ignoredError sqref="D7:D23 E7:E23 E24 D24 B24:C24" unlockedFormula="1"/>
  </ignoredErrors>
  <legacy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B1:R38"/>
  <sheetViews>
    <sheetView zoomScale="90" zoomScaleNormal="90" workbookViewId="0">
      <selection activeCell="C32" sqref="C32:F34"/>
    </sheetView>
  </sheetViews>
  <sheetFormatPr defaultColWidth="9.140625" defaultRowHeight="12.75" x14ac:dyDescent="0.2"/>
  <cols>
    <col min="1" max="1" width="2.42578125" style="237" customWidth="1"/>
    <col min="2" max="2" width="54.7109375" style="237" customWidth="1"/>
    <col min="3" max="3" width="9.5703125" style="237" customWidth="1"/>
    <col min="4" max="4" width="16.42578125" style="237" customWidth="1"/>
    <col min="5" max="5" width="17.28515625" style="237" customWidth="1"/>
    <col min="6" max="6" width="10" style="237" customWidth="1"/>
    <col min="7" max="7" width="15.140625" style="237" customWidth="1"/>
    <col min="8" max="9" width="10.42578125" style="237" customWidth="1"/>
    <col min="10" max="10" width="15.5703125" style="237" customWidth="1"/>
    <col min="11" max="11" width="12.42578125" style="237" customWidth="1"/>
    <col min="12" max="12" width="12.42578125" style="237" hidden="1" customWidth="1"/>
    <col min="13" max="13" width="12.42578125" style="237" customWidth="1"/>
    <col min="14" max="16384" width="9.140625" style="237"/>
  </cols>
  <sheetData>
    <row r="1" spans="2:13" s="171" customFormat="1" ht="15" x14ac:dyDescent="0.25">
      <c r="B1" s="241" t="s">
        <v>894</v>
      </c>
      <c r="C1" s="237"/>
      <c r="D1" s="305"/>
      <c r="E1" s="243"/>
      <c r="F1" s="243"/>
      <c r="H1" s="264" t="s">
        <v>29</v>
      </c>
    </row>
    <row r="2" spans="2:13" s="171" customFormat="1" ht="15" x14ac:dyDescent="0.25">
      <c r="B2" s="241"/>
      <c r="C2" s="237"/>
      <c r="D2" s="305"/>
      <c r="E2" s="243"/>
      <c r="F2" s="243"/>
      <c r="H2" s="261">
        <v>45538</v>
      </c>
    </row>
    <row r="3" spans="2:13" s="171" customFormat="1" ht="15" x14ac:dyDescent="0.25">
      <c r="B3" s="355" t="s">
        <v>895</v>
      </c>
      <c r="C3" s="237"/>
      <c r="D3" s="305"/>
      <c r="E3" s="243"/>
      <c r="F3" s="356"/>
    </row>
    <row r="4" spans="2:13" s="171" customFormat="1" x14ac:dyDescent="0.2">
      <c r="B4" s="265" t="s">
        <v>896</v>
      </c>
      <c r="C4" s="237"/>
      <c r="D4" s="305"/>
      <c r="E4" s="243"/>
      <c r="F4" s="356"/>
      <c r="G4" s="226"/>
    </row>
    <row r="5" spans="2:13" s="171" customFormat="1" ht="6" customHeight="1" thickBot="1" x14ac:dyDescent="0.25">
      <c r="B5" s="357"/>
      <c r="C5" s="237"/>
      <c r="D5" s="305"/>
      <c r="E5" s="243"/>
      <c r="F5" s="243"/>
      <c r="G5" s="243"/>
      <c r="H5" s="243"/>
      <c r="I5" s="243"/>
      <c r="J5" s="243"/>
      <c r="K5" s="243"/>
      <c r="L5" s="243"/>
    </row>
    <row r="6" spans="2:13" s="171" customFormat="1" ht="19.350000000000001" customHeight="1" thickTop="1" x14ac:dyDescent="0.2">
      <c r="B6" s="1534" t="s">
        <v>897</v>
      </c>
      <c r="C6" s="1534"/>
      <c r="D6" s="1534"/>
      <c r="E6" s="311"/>
      <c r="F6" s="311"/>
      <c r="G6" s="311"/>
      <c r="H6" s="311"/>
      <c r="I6" s="311"/>
      <c r="J6" s="311"/>
      <c r="K6" s="311"/>
      <c r="L6" s="311"/>
    </row>
    <row r="7" spans="2:13" s="171" customFormat="1" ht="14.45" customHeight="1" x14ac:dyDescent="0.2">
      <c r="B7" s="668" t="s">
        <v>898</v>
      </c>
      <c r="C7" s="669"/>
      <c r="D7" s="669"/>
      <c r="E7" s="289"/>
      <c r="F7" s="356"/>
      <c r="G7" s="226"/>
    </row>
    <row r="8" spans="2:13" s="171" customFormat="1" ht="14.45" customHeight="1" x14ac:dyDescent="0.2">
      <c r="B8" s="668" t="s">
        <v>899</v>
      </c>
      <c r="C8" s="669"/>
      <c r="D8" s="669"/>
      <c r="E8" s="289"/>
      <c r="F8" s="356"/>
      <c r="G8" s="226"/>
    </row>
    <row r="9" spans="2:13" s="171" customFormat="1" ht="13.5" customHeight="1" x14ac:dyDescent="0.2">
      <c r="B9" s="1237" t="s">
        <v>900</v>
      </c>
      <c r="C9" s="1530" t="s">
        <v>901</v>
      </c>
      <c r="D9" s="1530"/>
      <c r="E9" s="1531"/>
      <c r="F9" s="1530" t="s">
        <v>902</v>
      </c>
      <c r="G9" s="1530" t="s">
        <v>903</v>
      </c>
      <c r="H9" s="1531"/>
      <c r="I9" s="1530" t="s">
        <v>904</v>
      </c>
      <c r="J9" s="1530" t="s">
        <v>905</v>
      </c>
      <c r="K9" s="1531"/>
    </row>
    <row r="10" spans="2:13" s="171" customFormat="1" ht="14.1" customHeight="1" x14ac:dyDescent="0.2">
      <c r="C10" s="1532" t="s">
        <v>906</v>
      </c>
      <c r="D10" s="1532"/>
      <c r="E10" s="1533"/>
      <c r="F10" s="1532" t="s">
        <v>907</v>
      </c>
      <c r="G10" s="1532"/>
      <c r="H10" s="1533"/>
      <c r="I10" s="1532" t="s">
        <v>908</v>
      </c>
      <c r="J10" s="1532" t="s">
        <v>909</v>
      </c>
      <c r="K10" s="1533"/>
    </row>
    <row r="11" spans="2:13" s="359" customFormat="1" ht="14.1" customHeight="1" x14ac:dyDescent="0.2">
      <c r="B11" s="354"/>
      <c r="C11" s="1221"/>
      <c r="D11" s="1221"/>
      <c r="E11" s="1222"/>
      <c r="F11" s="1221"/>
      <c r="G11" s="1221"/>
      <c r="H11" s="1222"/>
      <c r="I11" s="1221"/>
      <c r="J11" s="1221"/>
      <c r="K11" s="1222"/>
    </row>
    <row r="12" spans="2:13" s="359" customFormat="1" ht="12" x14ac:dyDescent="0.2">
      <c r="B12" s="354"/>
      <c r="C12" s="1227" t="s">
        <v>910</v>
      </c>
      <c r="D12" s="1227" t="s">
        <v>911</v>
      </c>
      <c r="E12" s="1228" t="s">
        <v>912</v>
      </c>
      <c r="F12" s="1227" t="s">
        <v>910</v>
      </c>
      <c r="G12" s="1227" t="s">
        <v>911</v>
      </c>
      <c r="H12" s="1228" t="s">
        <v>912</v>
      </c>
      <c r="I12" s="1227" t="s">
        <v>910</v>
      </c>
      <c r="J12" s="1227" t="s">
        <v>911</v>
      </c>
      <c r="K12" s="1228" t="s">
        <v>912</v>
      </c>
    </row>
    <row r="13" spans="2:13" s="171" customFormat="1" ht="15" x14ac:dyDescent="0.25">
      <c r="B13" s="292" t="s">
        <v>913</v>
      </c>
      <c r="C13" s="1223">
        <v>0.70193206149672949</v>
      </c>
      <c r="D13" s="1223"/>
      <c r="E13" s="1224">
        <v>0.70193206149672949</v>
      </c>
      <c r="F13" s="1223">
        <v>0.31533433465319538</v>
      </c>
      <c r="G13" s="1223"/>
      <c r="H13" s="1224">
        <v>0.31533433465319538</v>
      </c>
      <c r="I13" s="1223">
        <v>0.38484043101047372</v>
      </c>
      <c r="J13" s="1223"/>
      <c r="K13" s="1224">
        <v>0.38484043101047372</v>
      </c>
      <c r="M13" s="227"/>
    </row>
    <row r="14" spans="2:13" s="171" customFormat="1" ht="15" x14ac:dyDescent="0.25">
      <c r="B14" s="292" t="s">
        <v>640</v>
      </c>
      <c r="C14" s="1223">
        <v>0.70193206149672949</v>
      </c>
      <c r="D14" s="1223">
        <v>0.23843320372893956</v>
      </c>
      <c r="E14" s="1224">
        <v>0.9403652652256691</v>
      </c>
      <c r="F14" s="1223">
        <v>0.31533433465319538</v>
      </c>
      <c r="G14" s="1223">
        <v>0.10236233906930231</v>
      </c>
      <c r="H14" s="1224">
        <v>0.41769667372249769</v>
      </c>
      <c r="I14" s="1223">
        <v>0.38484043101047372</v>
      </c>
      <c r="J14" s="1223">
        <v>0.11240846290682195</v>
      </c>
      <c r="K14" s="1224">
        <v>0.49724889391729565</v>
      </c>
      <c r="M14" s="227"/>
    </row>
    <row r="15" spans="2:13" s="171" customFormat="1" ht="15" x14ac:dyDescent="0.25">
      <c r="B15" s="294" t="s">
        <v>641</v>
      </c>
      <c r="C15" s="1225">
        <v>0.70193206149672949</v>
      </c>
      <c r="D15" s="1225">
        <v>0.29632826163755166</v>
      </c>
      <c r="E15" s="1226">
        <v>0.99826032313428115</v>
      </c>
      <c r="F15" s="1225">
        <v>0.31533433465319538</v>
      </c>
      <c r="G15" s="1225">
        <v>9.4044559349175147E-2</v>
      </c>
      <c r="H15" s="1226">
        <v>0.40937889400237054</v>
      </c>
      <c r="I15" s="1225">
        <v>0.38484043101047372</v>
      </c>
      <c r="J15" s="1225">
        <v>0.15951540776697393</v>
      </c>
      <c r="K15" s="1226">
        <v>0.54435583877744764</v>
      </c>
      <c r="M15" s="227"/>
    </row>
    <row r="16" spans="2:13" s="171" customFormat="1" x14ac:dyDescent="0.2">
      <c r="B16" s="292"/>
      <c r="C16" s="362"/>
      <c r="D16" s="362"/>
      <c r="E16" s="362"/>
      <c r="F16" s="356"/>
      <c r="G16" s="226"/>
    </row>
    <row r="17" spans="2:18" ht="18.75" x14ac:dyDescent="0.3">
      <c r="B17" s="236" t="s">
        <v>914</v>
      </c>
      <c r="C17" s="363"/>
      <c r="D17" s="363"/>
      <c r="F17" s="363"/>
      <c r="G17" s="364"/>
      <c r="H17" s="261"/>
      <c r="I17" s="365"/>
      <c r="J17" s="365"/>
      <c r="K17" s="366"/>
      <c r="L17" s="365"/>
      <c r="M17" s="365"/>
      <c r="N17" s="366"/>
      <c r="O17" s="367"/>
      <c r="P17" s="365"/>
      <c r="Q17" s="365"/>
      <c r="R17" s="366"/>
    </row>
    <row r="18" spans="2:18" ht="18.75" x14ac:dyDescent="0.3">
      <c r="B18" s="237" t="s">
        <v>915</v>
      </c>
      <c r="C18" s="368"/>
      <c r="D18" s="368"/>
      <c r="E18" s="260"/>
      <c r="F18" s="363"/>
      <c r="G18" s="364"/>
      <c r="H18" s="261"/>
      <c r="I18" s="365"/>
      <c r="J18" s="365"/>
      <c r="K18" s="366"/>
      <c r="L18" s="365"/>
      <c r="M18" s="365"/>
      <c r="N18" s="366"/>
      <c r="O18" s="367"/>
      <c r="P18" s="365"/>
      <c r="Q18" s="365"/>
      <c r="R18" s="366"/>
    </row>
    <row r="19" spans="2:18" x14ac:dyDescent="0.2">
      <c r="B19" s="237" t="s">
        <v>916</v>
      </c>
      <c r="C19" s="368"/>
      <c r="D19" s="368"/>
      <c r="E19" s="260"/>
      <c r="F19" s="363"/>
      <c r="I19" s="369"/>
      <c r="L19" s="369"/>
    </row>
    <row r="20" spans="2:18" x14ac:dyDescent="0.2">
      <c r="B20" s="237" t="s">
        <v>917</v>
      </c>
      <c r="C20" s="368"/>
      <c r="D20" s="368"/>
      <c r="E20" s="260"/>
      <c r="F20" s="363"/>
      <c r="I20" s="369"/>
      <c r="L20" s="369"/>
    </row>
    <row r="21" spans="2:18" x14ac:dyDescent="0.2">
      <c r="B21" s="237" t="s">
        <v>918</v>
      </c>
      <c r="C21" s="368"/>
      <c r="D21" s="368"/>
      <c r="E21" s="260"/>
      <c r="F21" s="363"/>
      <c r="I21" s="369"/>
      <c r="L21" s="369"/>
    </row>
    <row r="22" spans="2:18" ht="15" x14ac:dyDescent="0.25">
      <c r="B22" s="237" t="s">
        <v>919</v>
      </c>
      <c r="C22" s="368"/>
      <c r="D22" s="368"/>
      <c r="E22" s="260"/>
      <c r="F22" s="363"/>
      <c r="G22" s="370"/>
      <c r="H22" s="371"/>
      <c r="I22" s="371"/>
      <c r="J22" s="371"/>
      <c r="K22" s="372"/>
      <c r="L22" s="372"/>
    </row>
    <row r="23" spans="2:18" ht="15" x14ac:dyDescent="0.25">
      <c r="B23" s="237" t="s">
        <v>920</v>
      </c>
      <c r="C23" s="368"/>
      <c r="D23" s="368"/>
      <c r="E23" s="260"/>
      <c r="F23" s="363"/>
      <c r="G23" s="370"/>
      <c r="H23" s="371"/>
      <c r="I23" s="371"/>
      <c r="J23" s="371"/>
      <c r="K23" s="372"/>
      <c r="L23" s="372"/>
    </row>
    <row r="24" spans="2:18" ht="15" x14ac:dyDescent="0.25">
      <c r="C24" s="368"/>
      <c r="D24" s="368"/>
      <c r="E24" s="260"/>
      <c r="F24" s="363"/>
      <c r="G24" s="370"/>
      <c r="H24" s="371"/>
      <c r="I24" s="371"/>
      <c r="J24" s="371"/>
      <c r="K24" s="372"/>
      <c r="L24" s="372"/>
    </row>
    <row r="25" spans="2:18" ht="15" x14ac:dyDescent="0.25">
      <c r="B25" s="236" t="s">
        <v>921</v>
      </c>
      <c r="C25" s="363"/>
      <c r="D25" s="363"/>
      <c r="F25" s="363"/>
      <c r="G25" s="370"/>
      <c r="H25" s="371"/>
      <c r="I25" s="371"/>
      <c r="J25" s="371"/>
      <c r="K25" s="372"/>
      <c r="L25" s="372"/>
    </row>
    <row r="26" spans="2:18" ht="15" x14ac:dyDescent="0.25">
      <c r="B26" s="171" t="s">
        <v>922</v>
      </c>
      <c r="C26" s="363"/>
      <c r="D26" s="363"/>
      <c r="F26" s="363"/>
      <c r="G26" s="370"/>
      <c r="H26" s="371"/>
      <c r="I26" s="371"/>
      <c r="J26" s="371"/>
      <c r="K26" s="372"/>
      <c r="L26" s="372"/>
    </row>
    <row r="27" spans="2:18" ht="15.75" thickBot="1" x14ac:dyDescent="0.3">
      <c r="B27" s="171" t="s">
        <v>923</v>
      </c>
      <c r="C27" s="363"/>
      <c r="D27" s="363"/>
      <c r="G27" s="370"/>
      <c r="H27" s="371"/>
      <c r="I27" s="371"/>
      <c r="J27" s="371"/>
      <c r="K27" s="372"/>
      <c r="L27" s="372"/>
    </row>
    <row r="28" spans="2:18" ht="25.35" customHeight="1" thickTop="1" x14ac:dyDescent="0.25">
      <c r="B28" s="311" t="s">
        <v>924</v>
      </c>
      <c r="C28" s="311"/>
      <c r="D28" s="311"/>
      <c r="E28" s="311"/>
      <c r="F28" s="311"/>
      <c r="G28" s="370"/>
      <c r="H28" s="374"/>
      <c r="I28" s="371"/>
      <c r="J28" s="371"/>
      <c r="K28" s="372"/>
      <c r="L28" s="372"/>
    </row>
    <row r="29" spans="2:18" ht="15" x14ac:dyDescent="0.25">
      <c r="B29" s="277" t="s">
        <v>636</v>
      </c>
      <c r="C29" s="290"/>
      <c r="D29" s="290"/>
      <c r="E29" s="283"/>
      <c r="F29" s="363"/>
      <c r="G29" s="370"/>
      <c r="H29" s="375"/>
      <c r="I29" s="373"/>
      <c r="J29" s="371"/>
      <c r="K29" s="372"/>
      <c r="L29" s="372"/>
    </row>
    <row r="30" spans="2:18" ht="15" x14ac:dyDescent="0.25">
      <c r="B30" s="376"/>
      <c r="C30" s="358" t="s">
        <v>925</v>
      </c>
      <c r="D30" s="358" t="s">
        <v>926</v>
      </c>
      <c r="E30" s="358" t="s">
        <v>927</v>
      </c>
      <c r="F30" s="358" t="s">
        <v>695</v>
      </c>
      <c r="G30" s="370"/>
      <c r="H30" s="721" t="s">
        <v>928</v>
      </c>
      <c r="I30" s="373"/>
      <c r="J30" s="371"/>
      <c r="K30" s="372"/>
      <c r="L30" s="372"/>
    </row>
    <row r="31" spans="2:18" ht="15" x14ac:dyDescent="0.25">
      <c r="B31" s="376"/>
      <c r="C31" s="358" t="s">
        <v>929</v>
      </c>
      <c r="D31" s="358" t="s">
        <v>930</v>
      </c>
      <c r="E31" s="358" t="s">
        <v>931</v>
      </c>
      <c r="F31" s="358"/>
      <c r="G31" s="370"/>
      <c r="H31" s="722"/>
      <c r="I31" s="373"/>
      <c r="J31" s="371"/>
      <c r="K31" s="372"/>
      <c r="L31" s="372"/>
    </row>
    <row r="32" spans="2:18" ht="15" x14ac:dyDescent="0.25">
      <c r="B32" s="360" t="s">
        <v>640</v>
      </c>
      <c r="C32" s="1027">
        <v>128034.76</v>
      </c>
      <c r="D32" s="1027">
        <v>7009.9669999999996</v>
      </c>
      <c r="E32" s="1027">
        <v>48257.949000000001</v>
      </c>
      <c r="F32" s="377">
        <f>+E32+D32+C32</f>
        <v>183302.67599999998</v>
      </c>
      <c r="G32" s="370"/>
      <c r="H32" s="723">
        <f>+D32+C32</f>
        <v>135044.72699999998</v>
      </c>
      <c r="I32" s="373"/>
      <c r="J32" s="371"/>
      <c r="K32" s="372"/>
      <c r="L32" s="372"/>
    </row>
    <row r="33" spans="2:12" ht="15" x14ac:dyDescent="0.25">
      <c r="B33" s="360" t="s">
        <v>641</v>
      </c>
      <c r="C33" s="1027">
        <v>67689.381999999998</v>
      </c>
      <c r="D33" s="1027">
        <v>4386.9780000000001</v>
      </c>
      <c r="E33" s="1027">
        <v>57225.082000000002</v>
      </c>
      <c r="F33" s="377">
        <f>+E33+D33+C33</f>
        <v>129301.44200000001</v>
      </c>
      <c r="G33" s="370"/>
      <c r="H33" s="723">
        <f>+D33+C33</f>
        <v>72076.36</v>
      </c>
      <c r="I33" s="373"/>
      <c r="J33" s="371"/>
      <c r="K33" s="372"/>
      <c r="L33" s="372"/>
    </row>
    <row r="34" spans="2:12" ht="15" x14ac:dyDescent="0.25">
      <c r="B34" s="360" t="s">
        <v>932</v>
      </c>
      <c r="C34" s="1027">
        <v>332.12700000000001</v>
      </c>
      <c r="D34" s="1027">
        <v>2155.2359999999999</v>
      </c>
      <c r="E34" s="1027">
        <v>1489.845</v>
      </c>
      <c r="F34" s="377">
        <f>+E34+D34+C34</f>
        <v>3977.2080000000001</v>
      </c>
      <c r="G34" s="370"/>
      <c r="H34" s="723">
        <f>+D34+C34</f>
        <v>2487.3629999999998</v>
      </c>
      <c r="I34" s="373"/>
      <c r="J34" s="371"/>
      <c r="K34" s="372"/>
      <c r="L34" s="372"/>
    </row>
    <row r="35" spans="2:12" ht="15" x14ac:dyDescent="0.25">
      <c r="B35" s="361" t="s">
        <v>556</v>
      </c>
      <c r="C35" s="378">
        <f>+C34+C32+C33</f>
        <v>196056.26899999997</v>
      </c>
      <c r="D35" s="378">
        <f>+D34+D32+D33</f>
        <v>13552.181</v>
      </c>
      <c r="E35" s="378">
        <f>+E34+E32+E33</f>
        <v>106972.876</v>
      </c>
      <c r="F35" s="378">
        <f>+F34+F32+F33</f>
        <v>316581.326</v>
      </c>
      <c r="G35" s="370"/>
      <c r="H35" s="724">
        <f>SUM(H32:H33)</f>
        <v>207121.087</v>
      </c>
      <c r="I35" s="373"/>
      <c r="J35" s="371"/>
      <c r="K35" s="372"/>
      <c r="L35" s="372"/>
    </row>
    <row r="36" spans="2:12" ht="15" x14ac:dyDescent="0.25">
      <c r="B36" s="236"/>
      <c r="C36" s="363"/>
      <c r="D36" s="363"/>
      <c r="G36" s="370"/>
      <c r="H36" s="375"/>
      <c r="I36" s="373"/>
      <c r="J36" s="371"/>
      <c r="K36" s="372"/>
      <c r="L36" s="372"/>
    </row>
    <row r="37" spans="2:12" ht="15" x14ac:dyDescent="0.25">
      <c r="B37" s="236"/>
      <c r="C37" s="363"/>
      <c r="D37" s="363"/>
      <c r="F37" s="363"/>
      <c r="G37" s="370"/>
      <c r="H37" s="375"/>
      <c r="I37" s="373"/>
      <c r="J37" s="371"/>
      <c r="K37" s="372"/>
      <c r="L37" s="372"/>
    </row>
    <row r="38" spans="2:12" x14ac:dyDescent="0.2">
      <c r="H38" s="249"/>
    </row>
  </sheetData>
  <customSheetViews>
    <customSheetView guid="{7776E5A9-720D-4A7F-AABE-6B4227AB8090}" scale="90" hiddenColumns="1" topLeftCell="A19">
      <selection activeCell="B30" sqref="B30"/>
      <pageMargins left="0" right="0" top="0" bottom="0" header="0" footer="0"/>
      <pageSetup paperSize="9" orientation="landscape" r:id="rId1"/>
      <headerFooter alignWithMargins="0">
        <oddFooter>&amp;L&amp;D&amp;R&amp;A</oddFooter>
      </headerFooter>
    </customSheetView>
    <customSheetView guid="{5C6599A9-EAC3-4F8A-BC3C-4202E097D9A3}" scale="90" hiddenColumns="1" topLeftCell="A19">
      <selection activeCell="B30" sqref="B30"/>
      <pageMargins left="0" right="0" top="0" bottom="0" header="0" footer="0"/>
      <pageSetup paperSize="9" orientation="landscape" r:id="rId2"/>
      <headerFooter alignWithMargins="0">
        <oddFooter>&amp;L&amp;D&amp;R&amp;A</oddFooter>
      </headerFooter>
    </customSheetView>
    <customSheetView guid="{393448E9-5930-460D-BA75-37977D66BEC8}" scale="90" hiddenColumns="1" topLeftCell="A19">
      <selection activeCell="B30" sqref="B30"/>
      <pageMargins left="0" right="0" top="0" bottom="0" header="0" footer="0"/>
      <pageSetup paperSize="9" orientation="landscape" r:id="rId3"/>
      <headerFooter alignWithMargins="0">
        <oddFooter>&amp;L&amp;D&amp;R&amp;A</oddFooter>
      </headerFooter>
    </customSheetView>
    <customSheetView guid="{C8CEDB1B-3B18-41FE-9361-2EB234E2EB8D}" scale="90" hiddenColumns="1" topLeftCell="A19">
      <selection activeCell="B30" sqref="B30"/>
      <pageMargins left="0" right="0" top="0" bottom="0" header="0" footer="0"/>
      <pageSetup paperSize="9" orientation="landscape" r:id="rId4"/>
      <headerFooter alignWithMargins="0">
        <oddFooter>&amp;L&amp;D&amp;R&amp;A</oddFooter>
      </headerFooter>
    </customSheetView>
    <customSheetView guid="{0076920E-EC0A-4FA8-AF12-CD6DC80D1161}" scale="90" hiddenColumns="1" topLeftCell="A19">
      <selection activeCell="B30" sqref="B30"/>
      <pageMargins left="0" right="0" top="0" bottom="0" header="0" footer="0"/>
      <pageSetup paperSize="9" orientation="landscape" r:id="rId5"/>
      <headerFooter alignWithMargins="0">
        <oddFooter>&amp;L&amp;D&amp;R&amp;A</oddFooter>
      </headerFooter>
    </customSheetView>
    <customSheetView guid="{2353566C-F160-4A96-908F-42A826CC08BB}" scale="90" hiddenColumns="1">
      <selection activeCell="B30" sqref="B30"/>
      <pageMargins left="0" right="0" top="0" bottom="0" header="0" footer="0"/>
      <pageSetup paperSize="9" orientation="landscape" r:id="rId6"/>
      <headerFooter alignWithMargins="0">
        <oddFooter>&amp;L&amp;D&amp;R&amp;A</oddFooter>
      </headerFooter>
    </customSheetView>
  </customSheetViews>
  <mergeCells count="7">
    <mergeCell ref="F9:H9"/>
    <mergeCell ref="F10:H10"/>
    <mergeCell ref="I9:K9"/>
    <mergeCell ref="I10:K10"/>
    <mergeCell ref="B6:D6"/>
    <mergeCell ref="C9:E9"/>
    <mergeCell ref="C10:E10"/>
  </mergeCells>
  <pageMargins left="0.74803149606299213" right="0.74803149606299213" top="0.6692913385826772" bottom="0.98425196850393704" header="0.31496062992125984" footer="0.51181102362204722"/>
  <pageSetup paperSize="9" orientation="landscape" r:id="rId7"/>
  <headerFooter alignWithMargins="0">
    <oddFooter>&amp;L&amp;D&amp;R&amp;A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D55"/>
  <sheetViews>
    <sheetView zoomScale="80" zoomScaleNormal="80" workbookViewId="0">
      <selection sqref="A1:D1"/>
    </sheetView>
  </sheetViews>
  <sheetFormatPr defaultColWidth="9.140625" defaultRowHeight="11.25" x14ac:dyDescent="0.2"/>
  <cols>
    <col min="1" max="1" width="90.7109375" style="727" customWidth="1"/>
    <col min="2" max="2" width="30.140625" style="727" customWidth="1"/>
    <col min="3" max="3" width="90.7109375" style="727" customWidth="1"/>
    <col min="4" max="4" width="30.140625" style="727" customWidth="1"/>
    <col min="5" max="16384" width="9.140625" style="727"/>
  </cols>
  <sheetData>
    <row r="1" spans="1:4" ht="31.5" x14ac:dyDescent="0.5">
      <c r="A1" s="1547" t="s">
        <v>32</v>
      </c>
      <c r="B1" s="1548"/>
      <c r="C1" s="1548"/>
      <c r="D1" s="1549"/>
    </row>
    <row r="2" spans="1:4" ht="13.5" thickBot="1" x14ac:dyDescent="0.25">
      <c r="A2" s="730" t="s">
        <v>933</v>
      </c>
      <c r="B2" s="731"/>
      <c r="C2" s="731"/>
      <c r="D2" s="732"/>
    </row>
    <row r="3" spans="1:4" ht="18.75" x14ac:dyDescent="0.2">
      <c r="A3" s="733" t="s">
        <v>934</v>
      </c>
      <c r="B3" s="734"/>
      <c r="C3" s="733" t="s">
        <v>575</v>
      </c>
      <c r="D3" s="734"/>
    </row>
    <row r="4" spans="1:4" ht="15" x14ac:dyDescent="0.25">
      <c r="A4" s="735" t="s">
        <v>935</v>
      </c>
      <c r="B4" s="736" t="s">
        <v>936</v>
      </c>
      <c r="C4" s="737" t="s">
        <v>935</v>
      </c>
      <c r="D4" s="738" t="s">
        <v>936</v>
      </c>
    </row>
    <row r="5" spans="1:4" s="728" customFormat="1" ht="15.75" thickBot="1" x14ac:dyDescent="0.3">
      <c r="A5" s="739" t="s">
        <v>937</v>
      </c>
      <c r="B5" s="740"/>
      <c r="C5" s="739" t="s">
        <v>937</v>
      </c>
      <c r="D5" s="740"/>
    </row>
    <row r="6" spans="1:4" ht="13.5" thickTop="1" x14ac:dyDescent="0.2">
      <c r="A6" s="741" t="s">
        <v>938</v>
      </c>
      <c r="B6" s="742" t="s">
        <v>939</v>
      </c>
      <c r="C6" s="741" t="s">
        <v>938</v>
      </c>
      <c r="D6" s="743" t="s">
        <v>940</v>
      </c>
    </row>
    <row r="7" spans="1:4" ht="50.25" customHeight="1" x14ac:dyDescent="0.2">
      <c r="A7" s="744" t="s">
        <v>941</v>
      </c>
      <c r="B7" s="745"/>
      <c r="C7" s="744" t="s">
        <v>941</v>
      </c>
      <c r="D7" s="743"/>
    </row>
    <row r="8" spans="1:4" ht="12.75" x14ac:dyDescent="0.2">
      <c r="A8" s="746"/>
      <c r="B8" s="745"/>
      <c r="C8" s="747"/>
      <c r="D8" s="743"/>
    </row>
    <row r="9" spans="1:4" ht="12.75" x14ac:dyDescent="0.2">
      <c r="A9" s="748" t="s">
        <v>942</v>
      </c>
      <c r="B9" s="745" t="s">
        <v>939</v>
      </c>
      <c r="C9" s="747" t="s">
        <v>942</v>
      </c>
      <c r="D9" s="743" t="s">
        <v>940</v>
      </c>
    </row>
    <row r="10" spans="1:4" ht="12.75" x14ac:dyDescent="0.2">
      <c r="A10" s="748" t="s">
        <v>527</v>
      </c>
      <c r="B10" s="745"/>
      <c r="C10" s="749" t="s">
        <v>943</v>
      </c>
      <c r="D10" s="743" t="s">
        <v>940</v>
      </c>
    </row>
    <row r="11" spans="1:4" ht="22.5" x14ac:dyDescent="0.2">
      <c r="A11" s="748"/>
      <c r="B11" s="745"/>
      <c r="C11" s="750" t="s">
        <v>944</v>
      </c>
      <c r="D11" s="751" t="s">
        <v>945</v>
      </c>
    </row>
    <row r="12" spans="1:4" ht="12.75" x14ac:dyDescent="0.2">
      <c r="A12" s="752"/>
      <c r="B12" s="753"/>
      <c r="C12" s="754"/>
      <c r="D12" s="755"/>
    </row>
    <row r="13" spans="1:4" ht="13.5" thickBot="1" x14ac:dyDescent="0.25">
      <c r="A13" s="756" t="s">
        <v>946</v>
      </c>
      <c r="B13" s="757"/>
      <c r="C13" s="756" t="s">
        <v>946</v>
      </c>
      <c r="D13" s="757"/>
    </row>
    <row r="14" spans="1:4" ht="13.5" thickTop="1" x14ac:dyDescent="0.2">
      <c r="A14" s="758" t="s">
        <v>947</v>
      </c>
      <c r="B14" s="759" t="s">
        <v>208</v>
      </c>
      <c r="C14" s="758" t="s">
        <v>947</v>
      </c>
      <c r="D14" s="760" t="s">
        <v>208</v>
      </c>
    </row>
    <row r="15" spans="1:4" ht="25.5" x14ac:dyDescent="0.2">
      <c r="A15" s="758" t="s">
        <v>948</v>
      </c>
      <c r="B15" s="761" t="s">
        <v>949</v>
      </c>
      <c r="C15" s="758" t="s">
        <v>948</v>
      </c>
      <c r="D15" s="762" t="s">
        <v>950</v>
      </c>
    </row>
    <row r="16" spans="1:4" ht="12.75" x14ac:dyDescent="0.2">
      <c r="A16" s="763"/>
      <c r="B16" s="764"/>
      <c r="C16" s="765"/>
      <c r="D16" s="766"/>
    </row>
    <row r="17" spans="1:4" ht="13.5" thickBot="1" x14ac:dyDescent="0.25">
      <c r="A17" s="767" t="s">
        <v>951</v>
      </c>
      <c r="B17" s="768"/>
      <c r="C17" s="767" t="s">
        <v>951</v>
      </c>
      <c r="D17" s="768"/>
    </row>
    <row r="18" spans="1:4" ht="13.5" thickTop="1" x14ac:dyDescent="0.2">
      <c r="A18" s="769" t="s">
        <v>952</v>
      </c>
      <c r="B18" s="770" t="s">
        <v>953</v>
      </c>
      <c r="C18" s="747"/>
      <c r="D18" s="743"/>
    </row>
    <row r="19" spans="1:4" ht="12.75" x14ac:dyDescent="0.2">
      <c r="A19" s="752"/>
      <c r="B19" s="753"/>
      <c r="C19" s="754"/>
      <c r="D19" s="771"/>
    </row>
    <row r="20" spans="1:4" s="729" customFormat="1" ht="13.5" thickBot="1" x14ac:dyDescent="0.25">
      <c r="A20" s="756" t="s">
        <v>954</v>
      </c>
      <c r="B20" s="757"/>
      <c r="C20" s="756" t="s">
        <v>954</v>
      </c>
      <c r="D20" s="757"/>
    </row>
    <row r="21" spans="1:4" ht="13.5" thickTop="1" x14ac:dyDescent="0.2">
      <c r="A21" s="772" t="s">
        <v>955</v>
      </c>
      <c r="B21" s="773" t="s">
        <v>939</v>
      </c>
      <c r="C21" s="774"/>
      <c r="D21" s="760"/>
    </row>
    <row r="22" spans="1:4" ht="12.75" x14ac:dyDescent="0.2">
      <c r="A22" s="775"/>
      <c r="B22" s="764"/>
      <c r="C22" s="765"/>
      <c r="D22" s="766"/>
    </row>
    <row r="23" spans="1:4" ht="13.5" thickBot="1" x14ac:dyDescent="0.25">
      <c r="A23" s="767" t="s">
        <v>956</v>
      </c>
      <c r="B23" s="768"/>
      <c r="C23" s="767" t="s">
        <v>956</v>
      </c>
      <c r="D23" s="768"/>
    </row>
    <row r="24" spans="1:4" ht="13.5" thickTop="1" x14ac:dyDescent="0.2">
      <c r="A24" s="769" t="s">
        <v>957</v>
      </c>
      <c r="B24" s="770" t="s">
        <v>208</v>
      </c>
      <c r="C24" s="769" t="s">
        <v>957</v>
      </c>
      <c r="D24" s="776" t="s">
        <v>208</v>
      </c>
    </row>
    <row r="25" spans="1:4" ht="12.75" x14ac:dyDescent="0.2">
      <c r="A25" s="748" t="s">
        <v>958</v>
      </c>
      <c r="B25" s="745" t="s">
        <v>208</v>
      </c>
      <c r="C25" s="748" t="s">
        <v>958</v>
      </c>
      <c r="D25" s="743" t="s">
        <v>208</v>
      </c>
    </row>
    <row r="26" spans="1:4" ht="12.75" x14ac:dyDescent="0.2">
      <c r="A26" s="777" t="s">
        <v>959</v>
      </c>
      <c r="B26" s="745" t="s">
        <v>208</v>
      </c>
      <c r="C26" s="777" t="s">
        <v>959</v>
      </c>
      <c r="D26" s="745" t="s">
        <v>208</v>
      </c>
    </row>
    <row r="27" spans="1:4" ht="12.75" x14ac:dyDescent="0.2">
      <c r="A27" s="752"/>
      <c r="B27" s="753"/>
      <c r="C27" s="754"/>
      <c r="D27" s="771"/>
    </row>
    <row r="28" spans="1:4" ht="13.5" thickBot="1" x14ac:dyDescent="0.25">
      <c r="A28" s="756" t="s">
        <v>960</v>
      </c>
      <c r="B28" s="757"/>
      <c r="C28" s="756" t="s">
        <v>960</v>
      </c>
      <c r="D28" s="757"/>
    </row>
    <row r="29" spans="1:4" ht="13.5" thickTop="1" x14ac:dyDescent="0.2">
      <c r="A29" s="775" t="s">
        <v>961</v>
      </c>
      <c r="B29" s="759" t="s">
        <v>208</v>
      </c>
      <c r="C29" s="775" t="s">
        <v>961</v>
      </c>
      <c r="D29" s="760" t="s">
        <v>208</v>
      </c>
    </row>
    <row r="30" spans="1:4" ht="12.75" x14ac:dyDescent="0.2">
      <c r="A30" s="775" t="s">
        <v>962</v>
      </c>
      <c r="B30" s="759" t="s">
        <v>208</v>
      </c>
      <c r="C30" s="775" t="s">
        <v>962</v>
      </c>
      <c r="D30" s="760" t="s">
        <v>208</v>
      </c>
    </row>
    <row r="31" spans="1:4" ht="12.75" x14ac:dyDescent="0.2">
      <c r="A31" s="775" t="s">
        <v>963</v>
      </c>
      <c r="B31" s="759" t="s">
        <v>208</v>
      </c>
      <c r="C31" s="774"/>
      <c r="D31" s="760"/>
    </row>
    <row r="32" spans="1:4" ht="12.75" x14ac:dyDescent="0.2">
      <c r="A32" s="775"/>
      <c r="B32" s="778"/>
      <c r="C32" s="774"/>
      <c r="D32" s="760"/>
    </row>
    <row r="33" spans="1:4" ht="13.5" thickBot="1" x14ac:dyDescent="0.25">
      <c r="A33" s="767" t="s">
        <v>964</v>
      </c>
      <c r="B33" s="768"/>
      <c r="C33" s="767" t="s">
        <v>964</v>
      </c>
      <c r="D33" s="768"/>
    </row>
    <row r="34" spans="1:4" ht="13.5" thickTop="1" x14ac:dyDescent="0.2">
      <c r="A34" s="779" t="s">
        <v>965</v>
      </c>
      <c r="B34" s="780"/>
      <c r="C34" s="779" t="s">
        <v>965</v>
      </c>
      <c r="D34" s="780"/>
    </row>
    <row r="35" spans="1:4" ht="12.75" x14ac:dyDescent="0.2">
      <c r="A35" s="779" t="s">
        <v>966</v>
      </c>
      <c r="B35" s="780"/>
      <c r="C35" s="779" t="s">
        <v>966</v>
      </c>
      <c r="D35" s="780"/>
    </row>
    <row r="36" spans="1:4" ht="13.5" thickBot="1" x14ac:dyDescent="0.25">
      <c r="A36" s="781"/>
      <c r="B36" s="782"/>
      <c r="C36" s="781"/>
      <c r="D36" s="782"/>
    </row>
    <row r="37" spans="1:4" ht="13.5" thickBot="1" x14ac:dyDescent="0.25">
      <c r="A37" s="783"/>
      <c r="B37" s="731"/>
      <c r="C37" s="731"/>
      <c r="D37" s="732"/>
    </row>
    <row r="38" spans="1:4" ht="15" x14ac:dyDescent="0.25">
      <c r="A38" s="784" t="s">
        <v>967</v>
      </c>
      <c r="B38" s="785" t="s">
        <v>936</v>
      </c>
      <c r="C38" s="786" t="s">
        <v>967</v>
      </c>
      <c r="D38" s="785" t="s">
        <v>936</v>
      </c>
    </row>
    <row r="39" spans="1:4" ht="13.5" thickBot="1" x14ac:dyDescent="0.25">
      <c r="A39" s="767" t="s">
        <v>968</v>
      </c>
      <c r="B39" s="768"/>
      <c r="C39" s="767" t="s">
        <v>968</v>
      </c>
      <c r="D39" s="768"/>
    </row>
    <row r="40" spans="1:4" ht="13.5" thickTop="1" x14ac:dyDescent="0.2">
      <c r="A40" s="741" t="s">
        <v>969</v>
      </c>
      <c r="B40" s="770" t="s">
        <v>970</v>
      </c>
      <c r="C40" s="741" t="s">
        <v>969</v>
      </c>
      <c r="D40" s="776" t="s">
        <v>970</v>
      </c>
    </row>
    <row r="41" spans="1:4" ht="13.5" thickBot="1" x14ac:dyDescent="0.25">
      <c r="A41" s="787"/>
      <c r="B41" s="788"/>
      <c r="C41" s="789"/>
      <c r="D41" s="782"/>
    </row>
    <row r="42" spans="1:4" ht="12.75" x14ac:dyDescent="0.2">
      <c r="A42" s="731"/>
      <c r="B42" s="731"/>
      <c r="C42" s="731"/>
      <c r="D42" s="731"/>
    </row>
    <row r="43" spans="1:4" ht="12.75" x14ac:dyDescent="0.2">
      <c r="A43" s="790" t="s">
        <v>971</v>
      </c>
      <c r="B43" s="731"/>
      <c r="C43" s="731"/>
      <c r="D43" s="731"/>
    </row>
    <row r="44" spans="1:4" ht="12.75" x14ac:dyDescent="0.2">
      <c r="A44" s="1550" t="s">
        <v>972</v>
      </c>
      <c r="B44" s="1551"/>
      <c r="C44" s="1551"/>
      <c r="D44" s="1552"/>
    </row>
    <row r="45" spans="1:4" ht="12.75" x14ac:dyDescent="0.2">
      <c r="A45" s="1535" t="s">
        <v>973</v>
      </c>
      <c r="B45" s="1536"/>
      <c r="C45" s="1536"/>
      <c r="D45" s="1537"/>
    </row>
    <row r="46" spans="1:4" ht="12.75" x14ac:dyDescent="0.2">
      <c r="A46" s="1553" t="s">
        <v>974</v>
      </c>
      <c r="B46" s="1554"/>
      <c r="C46" s="1554"/>
      <c r="D46" s="1555"/>
    </row>
    <row r="47" spans="1:4" ht="12.75" x14ac:dyDescent="0.2">
      <c r="A47" s="1535" t="s">
        <v>975</v>
      </c>
      <c r="B47" s="1536"/>
      <c r="C47" s="1536"/>
      <c r="D47" s="1537"/>
    </row>
    <row r="48" spans="1:4" ht="12.75" x14ac:dyDescent="0.2">
      <c r="A48" s="1535"/>
      <c r="B48" s="1536"/>
      <c r="C48" s="1536"/>
      <c r="D48" s="1537"/>
    </row>
    <row r="49" spans="1:4" ht="28.5" customHeight="1" x14ac:dyDescent="0.2">
      <c r="A49" s="1541" t="s">
        <v>976</v>
      </c>
      <c r="B49" s="1542"/>
      <c r="C49" s="1542"/>
      <c r="D49" s="1543"/>
    </row>
    <row r="50" spans="1:4" ht="12.75" x14ac:dyDescent="0.2">
      <c r="A50" s="1535"/>
      <c r="B50" s="1536"/>
      <c r="C50" s="1536"/>
      <c r="D50" s="1537"/>
    </row>
    <row r="51" spans="1:4" ht="29.25" customHeight="1" x14ac:dyDescent="0.2">
      <c r="A51" s="1544" t="s">
        <v>977</v>
      </c>
      <c r="B51" s="1545"/>
      <c r="C51" s="1545"/>
      <c r="D51" s="1546"/>
    </row>
    <row r="52" spans="1:4" ht="12.75" x14ac:dyDescent="0.2">
      <c r="A52" s="1535"/>
      <c r="B52" s="1536"/>
      <c r="C52" s="1536"/>
      <c r="D52" s="1537"/>
    </row>
    <row r="53" spans="1:4" ht="45.75" customHeight="1" x14ac:dyDescent="0.2">
      <c r="A53" s="1541" t="s">
        <v>978</v>
      </c>
      <c r="B53" s="1542"/>
      <c r="C53" s="1542"/>
      <c r="D53" s="1543"/>
    </row>
    <row r="54" spans="1:4" ht="12.75" x14ac:dyDescent="0.2">
      <c r="A54" s="1538"/>
      <c r="B54" s="1539"/>
      <c r="C54" s="1539"/>
      <c r="D54" s="1540"/>
    </row>
    <row r="55" spans="1:4" ht="12.75" x14ac:dyDescent="0.2">
      <c r="A55" s="791"/>
      <c r="B55" s="791"/>
      <c r="C55" s="791"/>
      <c r="D55" s="791"/>
    </row>
  </sheetData>
  <customSheetViews>
    <customSheetView guid="{7776E5A9-720D-4A7F-AABE-6B4227AB8090}" scale="80" showPageBreaks="1" fitToPage="1" printArea="1">
      <selection activeCell="D2" sqref="D2"/>
      <rowBreaks count="1" manualBreakCount="1">
        <brk id="53" max="16383" man="1"/>
      </rowBreaks>
      <pageMargins left="0" right="0" top="0" bottom="0" header="0" footer="0"/>
      <pageSetup paperSize="9" scale="54" fitToHeight="2" orientation="landscape" r:id="rId1"/>
    </customSheetView>
    <customSheetView guid="{5C6599A9-EAC3-4F8A-BC3C-4202E097D9A3}" fitToPage="1">
      <selection activeCell="A53" sqref="A53:D53"/>
      <rowBreaks count="1" manualBreakCount="1">
        <brk id="53" max="16383" man="1"/>
      </rowBreaks>
      <pageMargins left="0" right="0" top="0" bottom="0" header="0" footer="0"/>
      <pageSetup paperSize="9" scale="54" fitToHeight="2" orientation="landscape" r:id="rId2"/>
    </customSheetView>
    <customSheetView guid="{393448E9-5930-460D-BA75-37977D66BEC8}" scale="80" fitToPage="1">
      <selection activeCell="D2" sqref="D2"/>
      <rowBreaks count="1" manualBreakCount="1">
        <brk id="53" max="16383" man="1"/>
      </rowBreaks>
      <pageMargins left="0" right="0" top="0" bottom="0" header="0" footer="0"/>
      <pageSetup paperSize="9" fitToHeight="2" orientation="landscape" r:id="rId3"/>
    </customSheetView>
    <customSheetView guid="{C8CEDB1B-3B18-41FE-9361-2EB234E2EB8D}" scale="80" fitToPage="1">
      <selection activeCell="D2" sqref="D2"/>
      <rowBreaks count="1" manualBreakCount="1">
        <brk id="53" max="16383" man="1"/>
      </rowBreaks>
      <pageMargins left="0" right="0" top="0" bottom="0" header="0" footer="0"/>
      <pageSetup paperSize="9" fitToHeight="2" orientation="landscape" r:id="rId4"/>
    </customSheetView>
    <customSheetView guid="{0076920E-EC0A-4FA8-AF12-CD6DC80D1161}" showPageBreaks="1" fitToPage="1" printArea="1">
      <selection sqref="A1:D1"/>
      <rowBreaks count="1" manualBreakCount="1">
        <brk id="53" max="16383" man="1"/>
      </rowBreaks>
      <pageMargins left="0" right="0" top="0" bottom="0" header="0" footer="0"/>
      <pageSetup paperSize="9" scale="54" fitToHeight="2" orientation="landscape" r:id="rId5"/>
    </customSheetView>
    <customSheetView guid="{2353566C-F160-4A96-908F-42A826CC08BB}" scale="71" showPageBreaks="1" fitToPage="1" printArea="1">
      <selection activeCell="D2" sqref="D2"/>
      <rowBreaks count="1" manualBreakCount="1">
        <brk id="53" max="16383" man="1"/>
      </rowBreaks>
      <pageMargins left="0" right="0" top="0" bottom="0" header="0" footer="0"/>
      <pageSetup paperSize="9" scale="54" fitToHeight="2" orientation="landscape" r:id="rId6"/>
    </customSheetView>
  </customSheetViews>
  <mergeCells count="12">
    <mergeCell ref="A48:D48"/>
    <mergeCell ref="A50:D50"/>
    <mergeCell ref="A1:D1"/>
    <mergeCell ref="A44:D44"/>
    <mergeCell ref="A45:D45"/>
    <mergeCell ref="A46:D46"/>
    <mergeCell ref="A47:D47"/>
    <mergeCell ref="A52:D52"/>
    <mergeCell ref="A54:D54"/>
    <mergeCell ref="A49:D49"/>
    <mergeCell ref="A51:D51"/>
    <mergeCell ref="A53:D53"/>
  </mergeCells>
  <pageMargins left="0.70866141732283472" right="0.70866141732283472" top="0.74803149606299213" bottom="0.74803149606299213" header="0.31496062992125984" footer="0.31496062992125984"/>
  <pageSetup paperSize="9" scale="54" fitToHeight="2" orientation="landscape" r:id="rId7"/>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F30"/>
  <sheetViews>
    <sheetView zoomScale="80" zoomScaleNormal="80" workbookViewId="0">
      <selection activeCell="A7" sqref="A7"/>
    </sheetView>
  </sheetViews>
  <sheetFormatPr defaultColWidth="9.140625" defaultRowHeight="12.75" x14ac:dyDescent="0.2"/>
  <cols>
    <col min="1" max="1" width="20.42578125" style="381" customWidth="1"/>
    <col min="2" max="2" width="13" style="381" customWidth="1"/>
    <col min="3" max="3" width="27.42578125" style="381" customWidth="1"/>
    <col min="4" max="4" width="15" style="381" customWidth="1"/>
    <col min="5" max="5" width="18.5703125" style="381" customWidth="1"/>
    <col min="6" max="6" width="37.42578125" style="381" customWidth="1"/>
    <col min="7" max="16384" width="9.140625" style="381"/>
  </cols>
  <sheetData>
    <row r="1" spans="1:6" ht="15" x14ac:dyDescent="0.25">
      <c r="A1" s="379" t="s">
        <v>979</v>
      </c>
      <c r="B1" s="380"/>
      <c r="F1" s="640" t="s">
        <v>33</v>
      </c>
    </row>
    <row r="2" spans="1:6" ht="6.6" customHeight="1" x14ac:dyDescent="0.2">
      <c r="F2" s="382"/>
    </row>
    <row r="3" spans="1:6" x14ac:dyDescent="0.2">
      <c r="A3" s="383" t="s">
        <v>980</v>
      </c>
      <c r="F3" s="382"/>
    </row>
    <row r="4" spans="1:6" x14ac:dyDescent="0.2">
      <c r="A4" s="384" t="s">
        <v>981</v>
      </c>
    </row>
    <row r="5" spans="1:6" x14ac:dyDescent="0.2">
      <c r="A5" s="384"/>
    </row>
    <row r="6" spans="1:6" ht="18.75" thickBot="1" x14ac:dyDescent="0.3">
      <c r="A6" s="385" t="s">
        <v>90</v>
      </c>
      <c r="B6" s="380"/>
    </row>
    <row r="7" spans="1:6" ht="18" customHeight="1" x14ac:dyDescent="0.2">
      <c r="A7" s="386" t="s">
        <v>982</v>
      </c>
      <c r="B7" s="387" t="s">
        <v>983</v>
      </c>
      <c r="C7" s="388"/>
      <c r="D7" s="388"/>
      <c r="E7" s="388"/>
      <c r="F7" s="389" t="s">
        <v>984</v>
      </c>
    </row>
    <row r="8" spans="1:6" ht="12" customHeight="1" x14ac:dyDescent="0.2">
      <c r="A8" s="390" t="s">
        <v>985</v>
      </c>
      <c r="B8" s="391" t="s">
        <v>986</v>
      </c>
      <c r="C8" s="392"/>
      <c r="D8" s="392"/>
      <c r="E8" s="392"/>
      <c r="F8" s="393"/>
    </row>
    <row r="9" spans="1:6" ht="21" customHeight="1" thickBot="1" x14ac:dyDescent="0.25">
      <c r="A9" s="394"/>
      <c r="B9" s="395"/>
      <c r="C9" s="396"/>
      <c r="D9" s="397"/>
      <c r="E9" s="398"/>
      <c r="F9" s="399"/>
    </row>
    <row r="10" spans="1:6" x14ac:dyDescent="0.2">
      <c r="A10" s="384"/>
      <c r="B10" s="384"/>
      <c r="C10" s="384"/>
      <c r="D10" s="384"/>
      <c r="E10" s="384"/>
      <c r="F10" s="384"/>
    </row>
    <row r="11" spans="1:6" ht="13.5" thickBot="1" x14ac:dyDescent="0.25">
      <c r="A11" s="384"/>
      <c r="B11" s="384"/>
      <c r="C11" s="384"/>
      <c r="D11" s="384"/>
      <c r="E11" s="384"/>
      <c r="F11" s="384"/>
    </row>
    <row r="12" spans="1:6" ht="18" customHeight="1" x14ac:dyDescent="0.2">
      <c r="A12" s="386" t="s">
        <v>987</v>
      </c>
      <c r="B12" s="400" t="s">
        <v>983</v>
      </c>
      <c r="C12" s="387" t="s">
        <v>988</v>
      </c>
      <c r="D12" s="387" t="s">
        <v>989</v>
      </c>
      <c r="E12" s="387" t="s">
        <v>990</v>
      </c>
      <c r="F12" s="389" t="s">
        <v>984</v>
      </c>
    </row>
    <row r="13" spans="1:6" ht="12" customHeight="1" x14ac:dyDescent="0.2">
      <c r="A13" s="390" t="s">
        <v>985</v>
      </c>
      <c r="B13" s="391" t="s">
        <v>986</v>
      </c>
      <c r="C13" s="401"/>
      <c r="D13" s="401"/>
      <c r="E13" s="401"/>
      <c r="F13" s="402"/>
    </row>
    <row r="14" spans="1:6" ht="21" customHeight="1" x14ac:dyDescent="0.2">
      <c r="A14" s="403"/>
      <c r="B14" s="404"/>
      <c r="C14" s="405"/>
      <c r="D14" s="405"/>
      <c r="E14" s="405"/>
      <c r="F14" s="406"/>
    </row>
    <row r="15" spans="1:6" ht="21" customHeight="1" x14ac:dyDescent="0.2">
      <c r="A15" s="403"/>
      <c r="B15" s="404"/>
      <c r="C15" s="405"/>
      <c r="D15" s="405"/>
      <c r="E15" s="405"/>
      <c r="F15" s="406"/>
    </row>
    <row r="16" spans="1:6" ht="21" customHeight="1" x14ac:dyDescent="0.2">
      <c r="A16" s="403"/>
      <c r="B16" s="404"/>
      <c r="C16" s="405"/>
      <c r="D16" s="405"/>
      <c r="E16" s="405"/>
      <c r="F16" s="406"/>
    </row>
    <row r="17" spans="1:6" ht="21" customHeight="1" x14ac:dyDescent="0.2">
      <c r="A17" s="403"/>
      <c r="B17" s="404"/>
      <c r="C17" s="405"/>
      <c r="D17" s="405"/>
      <c r="E17" s="405"/>
      <c r="F17" s="406"/>
    </row>
    <row r="18" spans="1:6" ht="21" customHeight="1" x14ac:dyDescent="0.2">
      <c r="A18" s="403"/>
      <c r="B18" s="404"/>
      <c r="C18" s="405"/>
      <c r="D18" s="405"/>
      <c r="E18" s="405"/>
      <c r="F18" s="406"/>
    </row>
    <row r="19" spans="1:6" ht="21" customHeight="1" x14ac:dyDescent="0.2">
      <c r="A19" s="403"/>
      <c r="B19" s="404"/>
      <c r="C19" s="405"/>
      <c r="D19" s="405"/>
      <c r="E19" s="405"/>
      <c r="F19" s="406"/>
    </row>
    <row r="20" spans="1:6" ht="21" customHeight="1" x14ac:dyDescent="0.2">
      <c r="A20" s="403"/>
      <c r="B20" s="404"/>
      <c r="C20" s="405"/>
      <c r="D20" s="405"/>
      <c r="E20" s="405"/>
      <c r="F20" s="406"/>
    </row>
    <row r="21" spans="1:6" ht="21" customHeight="1" x14ac:dyDescent="0.2">
      <c r="A21" s="403"/>
      <c r="B21" s="404"/>
      <c r="C21" s="405"/>
      <c r="D21" s="405"/>
      <c r="E21" s="405"/>
      <c r="F21" s="406"/>
    </row>
    <row r="22" spans="1:6" ht="21" customHeight="1" x14ac:dyDescent="0.2">
      <c r="A22" s="403"/>
      <c r="B22" s="404"/>
      <c r="C22" s="405"/>
      <c r="D22" s="405"/>
      <c r="E22" s="405"/>
      <c r="F22" s="406"/>
    </row>
    <row r="23" spans="1:6" ht="21" customHeight="1" x14ac:dyDescent="0.2">
      <c r="A23" s="403"/>
      <c r="B23" s="404"/>
      <c r="C23" s="405"/>
      <c r="D23" s="405"/>
      <c r="E23" s="405"/>
      <c r="F23" s="406"/>
    </row>
    <row r="24" spans="1:6" ht="21" customHeight="1" x14ac:dyDescent="0.2">
      <c r="A24" s="403"/>
      <c r="B24" s="404"/>
      <c r="C24" s="405"/>
      <c r="D24" s="405"/>
      <c r="E24" s="405"/>
      <c r="F24" s="406"/>
    </row>
    <row r="25" spans="1:6" ht="21" customHeight="1" thickBot="1" x14ac:dyDescent="0.25">
      <c r="A25" s="394"/>
      <c r="B25" s="398"/>
      <c r="C25" s="395"/>
      <c r="D25" s="395"/>
      <c r="E25" s="395"/>
      <c r="F25" s="407"/>
    </row>
    <row r="26" spans="1:6" ht="18" customHeight="1" x14ac:dyDescent="0.2">
      <c r="A26" s="384"/>
      <c r="B26" s="384"/>
      <c r="C26" s="384"/>
      <c r="D26" s="384"/>
      <c r="E26" s="384"/>
      <c r="F26" s="384"/>
    </row>
    <row r="27" spans="1:6" x14ac:dyDescent="0.2">
      <c r="A27" s="382" t="s">
        <v>991</v>
      </c>
      <c r="B27" s="384"/>
      <c r="C27" s="384"/>
      <c r="D27" s="384"/>
      <c r="E27" s="384"/>
      <c r="F27" s="384"/>
    </row>
    <row r="28" spans="1:6" x14ac:dyDescent="0.2">
      <c r="A28" s="382"/>
      <c r="B28" s="384"/>
      <c r="C28" s="384"/>
      <c r="D28" s="384"/>
      <c r="E28" s="384"/>
      <c r="F28" s="384"/>
    </row>
    <row r="29" spans="1:6" x14ac:dyDescent="0.2">
      <c r="A29" s="384"/>
      <c r="B29" s="384"/>
      <c r="C29" s="384"/>
      <c r="D29" s="384"/>
      <c r="E29" s="384"/>
      <c r="F29" s="384"/>
    </row>
    <row r="30" spans="1:6" x14ac:dyDescent="0.2">
      <c r="A30" s="384"/>
      <c r="B30" s="384"/>
      <c r="C30" s="384"/>
      <c r="D30" s="384"/>
      <c r="E30" s="384"/>
      <c r="F30" s="384"/>
    </row>
  </sheetData>
  <customSheetViews>
    <customSheetView guid="{7776E5A9-720D-4A7F-AABE-6B4227AB8090}" scale="80" showPageBreaks="1" printArea="1">
      <selection activeCell="A7" sqref="A7"/>
      <pageMargins left="0" right="0" top="0" bottom="0" header="0" footer="0"/>
      <pageSetup paperSize="9" orientation="landscape" r:id="rId1"/>
      <headerFooter alignWithMargins="0">
        <oddFooter>&amp;L&amp;D&amp;R&amp;A</oddFooter>
      </headerFooter>
    </customSheetView>
    <customSheetView guid="{5C6599A9-EAC3-4F8A-BC3C-4202E097D9A3}" scale="80">
      <selection activeCell="A7" sqref="A7"/>
      <pageMargins left="0" right="0" top="0" bottom="0" header="0" footer="0"/>
      <pageSetup paperSize="9" orientation="landscape" r:id="rId2"/>
      <headerFooter alignWithMargins="0">
        <oddFooter>&amp;L&amp;D&amp;R&amp;A</oddFooter>
      </headerFooter>
    </customSheetView>
    <customSheetView guid="{393448E9-5930-460D-BA75-37977D66BEC8}" scale="80">
      <selection activeCell="A7" sqref="A7"/>
      <pageMargins left="0" right="0" top="0" bottom="0" header="0" footer="0"/>
      <pageSetup paperSize="9" orientation="landscape" r:id="rId3"/>
      <headerFooter alignWithMargins="0">
        <oddFooter>&amp;L&amp;D&amp;R&amp;A</oddFooter>
      </headerFooter>
    </customSheetView>
    <customSheetView guid="{C8CEDB1B-3B18-41FE-9361-2EB234E2EB8D}" scale="80">
      <selection activeCell="A7" sqref="A7"/>
      <pageMargins left="0" right="0" top="0" bottom="0" header="0" footer="0"/>
      <pageSetup paperSize="9" orientation="landscape" r:id="rId4"/>
      <headerFooter alignWithMargins="0">
        <oddFooter>&amp;L&amp;D&amp;R&amp;A</oddFooter>
      </headerFooter>
    </customSheetView>
    <customSheetView guid="{0076920E-EC0A-4FA8-AF12-CD6DC80D1161}" scale="80" showPageBreaks="1" printArea="1">
      <selection activeCell="A7" sqref="A7"/>
      <pageMargins left="0" right="0" top="0" bottom="0" header="0" footer="0"/>
      <pageSetup paperSize="9" orientation="landscape" r:id="rId5"/>
      <headerFooter alignWithMargins="0">
        <oddFooter>&amp;L&amp;D&amp;R&amp;A</oddFooter>
      </headerFooter>
    </customSheetView>
    <customSheetView guid="{2353566C-F160-4A96-908F-42A826CC08BB}" scale="80" showPageBreaks="1" printArea="1">
      <selection activeCell="A7" sqref="A7"/>
      <pageMargins left="0" right="0" top="0" bottom="0" header="0" footer="0"/>
      <pageSetup paperSize="9" orientation="landscape" r:id="rId6"/>
      <headerFooter alignWithMargins="0">
        <oddFooter>&amp;L&amp;D&amp;R&amp;A</oddFooter>
      </headerFooter>
    </customSheetView>
  </customSheetViews>
  <pageMargins left="0.75" right="0.75" top="1" bottom="1" header="0.5" footer="0.5"/>
  <pageSetup paperSize="9" orientation="landscape" r:id="rId7"/>
  <headerFooter alignWithMargins="0">
    <oddFooter>&amp;L&amp;D&amp;R&amp;A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EF0B-25D5-42D7-8D8A-EB92B16BA16B}">
  <sheetPr>
    <tabColor rgb="FF92D050"/>
  </sheetPr>
  <dimension ref="A1:Y84"/>
  <sheetViews>
    <sheetView showGridLines="0" zoomScale="90" zoomScaleNormal="90" workbookViewId="0">
      <selection activeCell="P17" sqref="P17"/>
    </sheetView>
  </sheetViews>
  <sheetFormatPr defaultColWidth="8.85546875" defaultRowHeight="11.25" x14ac:dyDescent="0.2"/>
  <cols>
    <col min="1" max="1" width="3.28515625" style="371" customWidth="1"/>
    <col min="2" max="2" width="20" style="412" customWidth="1"/>
    <col min="3" max="3" width="8.85546875" style="412"/>
    <col min="4" max="4" width="11.140625" style="412" customWidth="1"/>
    <col min="5" max="12" width="6" style="412" customWidth="1"/>
    <col min="13" max="13" width="20.5703125" style="412" customWidth="1"/>
    <col min="14" max="14" width="6.5703125" style="1140" customWidth="1"/>
    <col min="15" max="15" width="19.42578125" style="412" customWidth="1"/>
    <col min="16" max="16" width="8.85546875" style="412"/>
    <col min="17" max="25" width="8.85546875" style="371" customWidth="1"/>
    <col min="26" max="16384" width="8.85546875" style="412"/>
  </cols>
  <sheetData>
    <row r="1" spans="2:16" ht="15.75" x14ac:dyDescent="0.25">
      <c r="B1" s="1059" t="s">
        <v>992</v>
      </c>
      <c r="C1" s="371"/>
      <c r="D1" s="371"/>
      <c r="E1" s="371"/>
      <c r="F1" s="371"/>
      <c r="G1" s="371"/>
      <c r="H1" s="371"/>
      <c r="I1" s="371"/>
      <c r="J1" s="371"/>
      <c r="K1" s="371"/>
      <c r="L1" s="371"/>
      <c r="M1" s="408" t="s">
        <v>35</v>
      </c>
      <c r="N1" s="1060"/>
      <c r="O1" s="371"/>
      <c r="P1" s="409"/>
    </row>
    <row r="2" spans="2:16" x14ac:dyDescent="0.2">
      <c r="B2" s="1061" t="s">
        <v>993</v>
      </c>
      <c r="C2" s="371"/>
      <c r="D2" s="371"/>
      <c r="E2" s="371"/>
      <c r="F2" s="371"/>
      <c r="G2" s="371"/>
      <c r="H2" s="371"/>
      <c r="I2" s="371"/>
      <c r="J2" s="371"/>
      <c r="K2" s="371"/>
      <c r="L2" s="371"/>
      <c r="M2" s="639"/>
      <c r="N2" s="1060"/>
      <c r="O2" s="371"/>
      <c r="P2" s="409"/>
    </row>
    <row r="3" spans="2:16" x14ac:dyDescent="0.2">
      <c r="B3" s="410"/>
      <c r="C3" s="371"/>
      <c r="D3" s="371"/>
      <c r="E3" s="371"/>
      <c r="F3" s="371"/>
      <c r="G3" s="371"/>
      <c r="H3" s="371"/>
      <c r="I3" s="371"/>
      <c r="J3" s="371"/>
      <c r="K3" s="371"/>
      <c r="L3" s="371"/>
      <c r="M3" s="639"/>
      <c r="N3" s="1060"/>
      <c r="O3" s="371"/>
      <c r="P3" s="409"/>
    </row>
    <row r="4" spans="2:16" x14ac:dyDescent="0.2">
      <c r="B4" s="410"/>
      <c r="C4" s="371"/>
      <c r="D4" s="371"/>
      <c r="E4" s="371"/>
      <c r="F4" s="371"/>
      <c r="G4" s="371"/>
      <c r="H4" s="371"/>
      <c r="I4" s="371"/>
      <c r="J4" s="371"/>
      <c r="K4" s="371"/>
      <c r="L4" s="371"/>
      <c r="M4" s="639"/>
      <c r="N4" s="1060"/>
      <c r="O4" s="371"/>
      <c r="P4" s="409"/>
    </row>
    <row r="5" spans="2:16" x14ac:dyDescent="0.2">
      <c r="B5" s="410"/>
      <c r="C5" s="371"/>
      <c r="D5" s="371"/>
      <c r="E5" s="371"/>
      <c r="F5" s="371"/>
      <c r="G5" s="371"/>
      <c r="H5" s="371"/>
      <c r="I5" s="371"/>
      <c r="J5" s="371"/>
      <c r="K5" s="371"/>
      <c r="L5" s="371"/>
      <c r="M5" s="639"/>
      <c r="N5" s="1060"/>
      <c r="O5" s="371"/>
      <c r="P5" s="409"/>
    </row>
    <row r="6" spans="2:16" x14ac:dyDescent="0.2">
      <c r="B6" s="410"/>
      <c r="C6" s="371"/>
      <c r="D6" s="371"/>
      <c r="E6" s="371"/>
      <c r="F6" s="371"/>
      <c r="G6" s="371"/>
      <c r="H6" s="371"/>
      <c r="I6" s="371"/>
      <c r="J6" s="371"/>
      <c r="K6" s="371"/>
      <c r="L6" s="371"/>
      <c r="M6" s="639"/>
      <c r="N6" s="1060"/>
      <c r="O6" s="371"/>
      <c r="P6" s="409"/>
    </row>
    <row r="7" spans="2:16" x14ac:dyDescent="0.2">
      <c r="B7" s="410"/>
      <c r="C7" s="371"/>
      <c r="D7" s="371"/>
      <c r="E7" s="371"/>
      <c r="F7" s="371"/>
      <c r="G7" s="371"/>
      <c r="H7" s="371"/>
      <c r="I7" s="371"/>
      <c r="J7" s="371"/>
      <c r="K7" s="371"/>
      <c r="L7" s="371"/>
      <c r="M7" s="639"/>
      <c r="N7" s="1060"/>
      <c r="O7" s="371"/>
      <c r="P7" s="409"/>
    </row>
    <row r="8" spans="2:16" x14ac:dyDescent="0.2">
      <c r="B8" s="410"/>
      <c r="C8" s="371"/>
      <c r="D8" s="371"/>
      <c r="E8" s="371"/>
      <c r="F8" s="371"/>
      <c r="G8" s="371"/>
      <c r="H8" s="371"/>
      <c r="I8" s="371"/>
      <c r="J8" s="371"/>
      <c r="K8" s="371"/>
      <c r="L8" s="371"/>
      <c r="M8" s="639"/>
      <c r="N8" s="1060"/>
      <c r="O8" s="371"/>
      <c r="P8" s="409"/>
    </row>
    <row r="9" spans="2:16" x14ac:dyDescent="0.2">
      <c r="B9" s="410"/>
      <c r="C9" s="371"/>
      <c r="D9" s="371"/>
      <c r="E9" s="371"/>
      <c r="F9" s="371"/>
      <c r="G9" s="371"/>
      <c r="H9" s="371"/>
      <c r="I9" s="371"/>
      <c r="J9" s="371"/>
      <c r="K9" s="371"/>
      <c r="L9" s="371"/>
      <c r="M9" s="639"/>
      <c r="N9" s="1060"/>
      <c r="O9" s="371"/>
      <c r="P9" s="409"/>
    </row>
    <row r="10" spans="2:16" x14ac:dyDescent="0.2">
      <c r="B10" s="410"/>
      <c r="C10" s="371"/>
      <c r="D10" s="371"/>
      <c r="E10" s="371"/>
      <c r="F10" s="371"/>
      <c r="G10" s="371"/>
      <c r="H10" s="371"/>
      <c r="I10" s="371"/>
      <c r="J10" s="371"/>
      <c r="K10" s="371"/>
      <c r="L10" s="371"/>
      <c r="M10" s="639"/>
      <c r="N10" s="1060"/>
      <c r="O10" s="371"/>
      <c r="P10" s="409"/>
    </row>
    <row r="11" spans="2:16" ht="12" thickBot="1" x14ac:dyDescent="0.25">
      <c r="B11" s="410"/>
      <c r="C11" s="371"/>
      <c r="D11" s="371"/>
      <c r="E11" s="371"/>
      <c r="F11" s="371"/>
      <c r="G11" s="371"/>
      <c r="H11" s="371"/>
      <c r="I11" s="371"/>
      <c r="J11" s="371"/>
      <c r="K11" s="371"/>
      <c r="L11" s="371"/>
      <c r="M11" s="639"/>
      <c r="N11" s="1060"/>
      <c r="O11" s="371"/>
      <c r="P11" s="409"/>
    </row>
    <row r="12" spans="2:16" s="1068" customFormat="1" ht="15.75" x14ac:dyDescent="0.25">
      <c r="B12" s="1062"/>
      <c r="C12" s="1063"/>
      <c r="D12" s="1064"/>
      <c r="E12" s="1556" t="s">
        <v>994</v>
      </c>
      <c r="F12" s="1557"/>
      <c r="G12" s="1558" t="s">
        <v>995</v>
      </c>
      <c r="H12" s="1557"/>
      <c r="I12" s="1558" t="s">
        <v>996</v>
      </c>
      <c r="J12" s="1557"/>
      <c r="K12" s="1558" t="s">
        <v>997</v>
      </c>
      <c r="L12" s="1557"/>
      <c r="M12" s="1064"/>
      <c r="N12" s="1065"/>
      <c r="O12" s="1066"/>
      <c r="P12" s="1067"/>
    </row>
    <row r="13" spans="2:16" s="371" customFormat="1" ht="26.1" customHeight="1" thickBot="1" x14ac:dyDescent="0.45">
      <c r="B13" s="1069" t="s">
        <v>998</v>
      </c>
      <c r="C13" s="492"/>
      <c r="D13" s="493"/>
      <c r="E13" s="496" t="s">
        <v>999</v>
      </c>
      <c r="F13" s="497" t="s">
        <v>1000</v>
      </c>
      <c r="G13" s="498" t="s">
        <v>1001</v>
      </c>
      <c r="H13" s="497" t="s">
        <v>1000</v>
      </c>
      <c r="I13" s="498" t="s">
        <v>999</v>
      </c>
      <c r="J13" s="497" t="s">
        <v>1000</v>
      </c>
      <c r="K13" s="498" t="s">
        <v>999</v>
      </c>
      <c r="L13" s="497" t="s">
        <v>1000</v>
      </c>
      <c r="M13" s="499" t="s">
        <v>802</v>
      </c>
      <c r="N13" s="1070" t="s">
        <v>1002</v>
      </c>
      <c r="P13" s="409"/>
    </row>
    <row r="14" spans="2:16" s="371" customFormat="1" ht="14.45" customHeight="1" x14ac:dyDescent="0.2">
      <c r="B14" s="1071" t="s">
        <v>1003</v>
      </c>
      <c r="C14" s="1072"/>
      <c r="D14" s="1073"/>
      <c r="E14" s="1074"/>
      <c r="F14" s="1075">
        <v>9307</v>
      </c>
      <c r="G14" s="1076"/>
      <c r="H14" s="1075"/>
      <c r="I14" s="1076"/>
      <c r="J14" s="1075"/>
      <c r="K14" s="1076"/>
      <c r="L14" s="1075"/>
      <c r="M14" s="1077" t="s">
        <v>1004</v>
      </c>
      <c r="N14" s="1078" t="s">
        <v>1005</v>
      </c>
      <c r="P14" s="409"/>
    </row>
    <row r="15" spans="2:16" s="371" customFormat="1" ht="14.45" customHeight="1" x14ac:dyDescent="0.2">
      <c r="B15" s="515"/>
      <c r="C15" s="516"/>
      <c r="D15" s="503"/>
      <c r="E15" s="479"/>
      <c r="F15" s="485"/>
      <c r="G15" s="482"/>
      <c r="H15" s="485"/>
      <c r="I15" s="482"/>
      <c r="J15" s="485"/>
      <c r="K15" s="482"/>
      <c r="L15" s="485"/>
      <c r="M15" s="478"/>
      <c r="N15" s="1060"/>
      <c r="P15" s="409"/>
    </row>
    <row r="16" spans="2:16" s="371" customFormat="1" ht="14.45" customHeight="1" x14ac:dyDescent="0.2">
      <c r="B16" s="1079" t="s">
        <v>1006</v>
      </c>
      <c r="C16" s="1080"/>
      <c r="D16" s="1081"/>
      <c r="E16" s="1082">
        <v>94071</v>
      </c>
      <c r="F16" s="1083"/>
      <c r="G16" s="1084"/>
      <c r="H16" s="1083"/>
      <c r="I16" s="1084"/>
      <c r="J16" s="1083"/>
      <c r="K16" s="1084"/>
      <c r="L16" s="1083"/>
      <c r="M16" s="1082"/>
      <c r="N16" s="1085"/>
      <c r="P16" s="409"/>
    </row>
    <row r="17" spans="2:16" s="371" customFormat="1" ht="14.45" customHeight="1" x14ac:dyDescent="0.2">
      <c r="B17" s="1086" t="s">
        <v>1007</v>
      </c>
      <c r="C17" s="1087"/>
      <c r="D17" s="1088"/>
      <c r="E17" s="1082"/>
      <c r="F17" s="1083">
        <v>93071</v>
      </c>
      <c r="G17" s="1084"/>
      <c r="H17" s="1083"/>
      <c r="I17" s="1084"/>
      <c r="J17" s="1083"/>
      <c r="K17" s="1084"/>
      <c r="L17" s="1083"/>
      <c r="M17" s="1082"/>
      <c r="N17" s="1089" t="s">
        <v>1008</v>
      </c>
      <c r="P17" s="409"/>
    </row>
    <row r="18" spans="2:16" s="371" customFormat="1" ht="14.45" customHeight="1" thickBot="1" x14ac:dyDescent="0.25">
      <c r="B18" s="490"/>
      <c r="D18" s="491"/>
      <c r="E18" s="500"/>
      <c r="F18" s="501"/>
      <c r="G18" s="502"/>
      <c r="H18" s="501"/>
      <c r="I18" s="502"/>
      <c r="J18" s="501"/>
      <c r="K18" s="502"/>
      <c r="L18" s="501"/>
      <c r="M18" s="500"/>
      <c r="N18" s="1060"/>
      <c r="P18" s="409"/>
    </row>
    <row r="19" spans="2:16" s="371" customFormat="1" ht="14.45" customHeight="1" x14ac:dyDescent="0.2">
      <c r="B19" s="1090" t="s">
        <v>1009</v>
      </c>
      <c r="C19" s="1091"/>
      <c r="D19" s="1092"/>
      <c r="E19" s="1093"/>
      <c r="F19" s="1094"/>
      <c r="G19" s="1095"/>
      <c r="H19" s="1094"/>
      <c r="I19" s="1095"/>
      <c r="J19" s="1094"/>
      <c r="K19" s="1095"/>
      <c r="L19" s="1094"/>
      <c r="M19" s="1092"/>
      <c r="N19" s="1060"/>
      <c r="P19" s="409"/>
    </row>
    <row r="20" spans="2:16" s="371" customFormat="1" ht="14.45" customHeight="1" x14ac:dyDescent="0.2">
      <c r="B20" s="1096" t="s">
        <v>1010</v>
      </c>
      <c r="C20" s="1097"/>
      <c r="D20" s="1098"/>
      <c r="E20" s="1099">
        <v>9408</v>
      </c>
      <c r="F20" s="1100"/>
      <c r="G20" s="1101"/>
      <c r="H20" s="1100"/>
      <c r="I20" s="1101"/>
      <c r="J20" s="1100">
        <v>9308</v>
      </c>
      <c r="K20" s="1101"/>
      <c r="L20" s="1100"/>
      <c r="M20" s="1102" t="s">
        <v>1011</v>
      </c>
      <c r="N20" s="1103"/>
      <c r="P20" s="409"/>
    </row>
    <row r="21" spans="2:16" s="371" customFormat="1" ht="14.45" customHeight="1" x14ac:dyDescent="0.2">
      <c r="B21" s="1104" t="s">
        <v>1012</v>
      </c>
      <c r="C21" s="1105"/>
      <c r="D21" s="1102"/>
      <c r="E21" s="1099">
        <v>94081</v>
      </c>
      <c r="F21" s="1100"/>
      <c r="G21" s="1101"/>
      <c r="H21" s="1100"/>
      <c r="I21" s="1101"/>
      <c r="J21" s="1100">
        <v>93081</v>
      </c>
      <c r="K21" s="1101"/>
      <c r="L21" s="1100"/>
      <c r="M21" s="1102" t="s">
        <v>1011</v>
      </c>
      <c r="N21" s="1106" t="s">
        <v>1013</v>
      </c>
      <c r="P21" s="409"/>
    </row>
    <row r="22" spans="2:16" s="371" customFormat="1" ht="14.45" customHeight="1" x14ac:dyDescent="0.2">
      <c r="B22" s="515"/>
      <c r="C22" s="516"/>
      <c r="D22" s="503"/>
      <c r="E22" s="478"/>
      <c r="F22" s="484"/>
      <c r="G22" s="480"/>
      <c r="H22" s="484"/>
      <c r="I22" s="480"/>
      <c r="J22" s="484"/>
      <c r="K22" s="480"/>
      <c r="L22" s="484"/>
      <c r="M22" s="503"/>
      <c r="N22" s="1060"/>
      <c r="P22" s="409"/>
    </row>
    <row r="23" spans="2:16" s="371" customFormat="1" ht="14.45" customHeight="1" x14ac:dyDescent="0.2">
      <c r="B23" s="1079" t="s">
        <v>1014</v>
      </c>
      <c r="C23" s="1080"/>
      <c r="D23" s="1081"/>
      <c r="E23" s="1082"/>
      <c r="F23" s="1083"/>
      <c r="G23" s="1084"/>
      <c r="H23" s="1083"/>
      <c r="I23" s="1084"/>
      <c r="J23" s="1083">
        <v>93082</v>
      </c>
      <c r="K23" s="1084"/>
      <c r="L23" s="1083"/>
      <c r="M23" s="1088" t="s">
        <v>1015</v>
      </c>
      <c r="N23" s="1085"/>
      <c r="P23" s="409"/>
    </row>
    <row r="24" spans="2:16" s="371" customFormat="1" ht="14.45" customHeight="1" x14ac:dyDescent="0.2">
      <c r="B24" s="1086" t="s">
        <v>1016</v>
      </c>
      <c r="C24" s="1087"/>
      <c r="D24" s="1088"/>
      <c r="E24" s="1082">
        <v>94082</v>
      </c>
      <c r="F24" s="1083"/>
      <c r="G24" s="1084"/>
      <c r="H24" s="1083"/>
      <c r="I24" s="1084"/>
      <c r="J24" s="1083"/>
      <c r="K24" s="1084"/>
      <c r="L24" s="1083"/>
      <c r="M24" s="1088" t="s">
        <v>1015</v>
      </c>
      <c r="N24" s="1089" t="s">
        <v>1008</v>
      </c>
      <c r="P24" s="409"/>
    </row>
    <row r="25" spans="2:16" s="371" customFormat="1" ht="14.45" customHeight="1" x14ac:dyDescent="0.2">
      <c r="B25" s="490"/>
      <c r="D25" s="491"/>
      <c r="E25" s="478"/>
      <c r="F25" s="484"/>
      <c r="G25" s="480"/>
      <c r="H25" s="484"/>
      <c r="I25" s="480"/>
      <c r="J25" s="484"/>
      <c r="K25" s="480"/>
      <c r="L25" s="484"/>
      <c r="M25" s="503"/>
      <c r="N25" s="1060"/>
      <c r="P25" s="409"/>
    </row>
    <row r="26" spans="2:16" s="371" customFormat="1" ht="14.45" customHeight="1" x14ac:dyDescent="0.2">
      <c r="B26" s="1107" t="s">
        <v>1017</v>
      </c>
      <c r="C26" s="1108"/>
      <c r="D26" s="1109"/>
      <c r="E26" s="1110"/>
      <c r="F26" s="1111"/>
      <c r="G26" s="1112"/>
      <c r="H26" s="1111"/>
      <c r="I26" s="1112"/>
      <c r="J26" s="1111">
        <v>93083</v>
      </c>
      <c r="K26" s="1112"/>
      <c r="L26" s="1111"/>
      <c r="M26" s="1109" t="s">
        <v>1015</v>
      </c>
      <c r="N26" s="1078"/>
      <c r="P26" s="409"/>
    </row>
    <row r="27" spans="2:16" s="371" customFormat="1" ht="14.45" customHeight="1" x14ac:dyDescent="0.2">
      <c r="B27" s="1107" t="s">
        <v>1018</v>
      </c>
      <c r="C27" s="1108"/>
      <c r="D27" s="1109"/>
      <c r="E27" s="1110">
        <v>94083</v>
      </c>
      <c r="F27" s="1111"/>
      <c r="G27" s="1112"/>
      <c r="H27" s="1111"/>
      <c r="I27" s="1112"/>
      <c r="J27" s="1111"/>
      <c r="K27" s="1112"/>
      <c r="L27" s="1111"/>
      <c r="M27" s="1109" t="s">
        <v>1015</v>
      </c>
      <c r="N27" s="1113" t="s">
        <v>1019</v>
      </c>
      <c r="P27" s="409"/>
    </row>
    <row r="28" spans="2:16" s="371" customFormat="1" ht="14.45" customHeight="1" x14ac:dyDescent="0.2">
      <c r="B28" s="515"/>
      <c r="C28" s="516"/>
      <c r="D28" s="503"/>
      <c r="E28" s="478"/>
      <c r="F28" s="484"/>
      <c r="G28" s="480"/>
      <c r="H28" s="484"/>
      <c r="I28" s="480"/>
      <c r="J28" s="484"/>
      <c r="K28" s="480"/>
      <c r="L28" s="484"/>
      <c r="M28" s="503"/>
      <c r="N28" s="1060"/>
      <c r="P28" s="409"/>
    </row>
    <row r="29" spans="2:16" s="371" customFormat="1" ht="42" customHeight="1" x14ac:dyDescent="0.2">
      <c r="B29" s="1096" t="s">
        <v>1020</v>
      </c>
      <c r="C29" s="1097"/>
      <c r="D29" s="1098"/>
      <c r="E29" s="1099"/>
      <c r="F29" s="1100"/>
      <c r="G29" s="1101">
        <v>94084</v>
      </c>
      <c r="H29" s="1100"/>
      <c r="I29" s="1101"/>
      <c r="J29" s="1100"/>
      <c r="K29" s="1101"/>
      <c r="L29" s="1100"/>
      <c r="M29" s="1114" t="s">
        <v>1021</v>
      </c>
      <c r="N29" s="1103"/>
      <c r="P29" s="409"/>
    </row>
    <row r="30" spans="2:16" s="371" customFormat="1" ht="33.6" customHeight="1" x14ac:dyDescent="0.2">
      <c r="B30" s="1104" t="s">
        <v>1022</v>
      </c>
      <c r="C30" s="1105"/>
      <c r="D30" s="1102"/>
      <c r="E30" s="1099"/>
      <c r="F30" s="1100"/>
      <c r="G30" s="1101"/>
      <c r="H30" s="1100"/>
      <c r="I30" s="1101"/>
      <c r="J30" s="1100">
        <v>93084</v>
      </c>
      <c r="K30" s="1101"/>
      <c r="L30" s="1100"/>
      <c r="M30" s="1115" t="s">
        <v>1023</v>
      </c>
      <c r="N30" s="1106" t="s">
        <v>1024</v>
      </c>
      <c r="P30" s="409"/>
    </row>
    <row r="31" spans="2:16" s="371" customFormat="1" ht="14.45" customHeight="1" x14ac:dyDescent="0.2">
      <c r="B31" s="515"/>
      <c r="C31" s="516"/>
      <c r="D31" s="503"/>
      <c r="E31" s="478"/>
      <c r="F31" s="484"/>
      <c r="G31" s="480"/>
      <c r="H31" s="484"/>
      <c r="I31" s="480"/>
      <c r="J31" s="484"/>
      <c r="K31" s="480"/>
      <c r="L31" s="484"/>
      <c r="M31" s="503"/>
      <c r="N31" s="1060"/>
      <c r="P31" s="409"/>
    </row>
    <row r="32" spans="2:16" s="371" customFormat="1" ht="14.45" customHeight="1" x14ac:dyDescent="0.2">
      <c r="B32" s="1079" t="s">
        <v>1025</v>
      </c>
      <c r="C32" s="1080"/>
      <c r="D32" s="1081"/>
      <c r="E32" s="1082"/>
      <c r="F32" s="1083"/>
      <c r="G32" s="1084"/>
      <c r="H32" s="1083"/>
      <c r="I32" s="1084"/>
      <c r="J32" s="1083">
        <v>9309</v>
      </c>
      <c r="K32" s="1084"/>
      <c r="L32" s="1083"/>
      <c r="M32" s="1088"/>
      <c r="N32" s="1085"/>
      <c r="P32" s="409"/>
    </row>
    <row r="33" spans="2:16" s="371" customFormat="1" ht="14.45" customHeight="1" x14ac:dyDescent="0.2">
      <c r="B33" s="1086" t="s">
        <v>1026</v>
      </c>
      <c r="C33" s="1087"/>
      <c r="D33" s="1088"/>
      <c r="E33" s="1082">
        <v>9409</v>
      </c>
      <c r="F33" s="1083"/>
      <c r="G33" s="1084"/>
      <c r="H33" s="1083"/>
      <c r="I33" s="1084"/>
      <c r="J33" s="1083"/>
      <c r="K33" s="1084"/>
      <c r="L33" s="1083"/>
      <c r="M33" s="1088"/>
      <c r="N33" s="1089" t="s">
        <v>1008</v>
      </c>
      <c r="P33" s="409"/>
    </row>
    <row r="34" spans="2:16" s="371" customFormat="1" ht="14.45" customHeight="1" x14ac:dyDescent="0.2">
      <c r="B34" s="515"/>
      <c r="C34" s="516"/>
      <c r="D34" s="503"/>
      <c r="E34" s="478"/>
      <c r="F34" s="484"/>
      <c r="G34" s="480"/>
      <c r="H34" s="484"/>
      <c r="I34" s="480"/>
      <c r="J34" s="484"/>
      <c r="K34" s="480"/>
      <c r="L34" s="484"/>
      <c r="M34" s="503"/>
      <c r="N34" s="1060"/>
      <c r="P34" s="409"/>
    </row>
    <row r="35" spans="2:16" s="371" customFormat="1" ht="14.45" customHeight="1" x14ac:dyDescent="0.2">
      <c r="B35" s="1096" t="s">
        <v>1027</v>
      </c>
      <c r="C35" s="1097"/>
      <c r="D35" s="1098"/>
      <c r="E35" s="1099">
        <v>94091</v>
      </c>
      <c r="F35" s="1100"/>
      <c r="G35" s="1101"/>
      <c r="H35" s="1100"/>
      <c r="I35" s="1101"/>
      <c r="J35" s="1100">
        <v>93091</v>
      </c>
      <c r="K35" s="1101"/>
      <c r="L35" s="1100"/>
      <c r="M35" s="1102" t="s">
        <v>1028</v>
      </c>
      <c r="N35" s="1103" t="s">
        <v>1029</v>
      </c>
      <c r="P35" s="409"/>
    </row>
    <row r="36" spans="2:16" s="371" customFormat="1" ht="14.45" customHeight="1" x14ac:dyDescent="0.2">
      <c r="B36" s="515"/>
      <c r="C36" s="516"/>
      <c r="D36" s="503"/>
      <c r="E36" s="478"/>
      <c r="F36" s="484"/>
      <c r="G36" s="480"/>
      <c r="H36" s="484"/>
      <c r="I36" s="480"/>
      <c r="J36" s="484"/>
      <c r="K36" s="480"/>
      <c r="L36" s="484"/>
      <c r="M36" s="503"/>
      <c r="N36" s="1060"/>
      <c r="P36" s="409"/>
    </row>
    <row r="37" spans="2:16" s="371" customFormat="1" ht="14.45" customHeight="1" x14ac:dyDescent="0.2">
      <c r="B37" s="1086" t="s">
        <v>1030</v>
      </c>
      <c r="C37" s="1087"/>
      <c r="D37" s="1088"/>
      <c r="E37" s="1082"/>
      <c r="F37" s="1083"/>
      <c r="G37" s="1084"/>
      <c r="H37" s="1083"/>
      <c r="I37" s="1084"/>
      <c r="J37" s="1083">
        <v>93092</v>
      </c>
      <c r="K37" s="1084"/>
      <c r="L37" s="1083"/>
      <c r="M37" s="1088" t="s">
        <v>1031</v>
      </c>
      <c r="N37" s="1085"/>
      <c r="P37" s="409"/>
    </row>
    <row r="38" spans="2:16" s="371" customFormat="1" ht="14.45" customHeight="1" x14ac:dyDescent="0.2">
      <c r="B38" s="1086" t="s">
        <v>1032</v>
      </c>
      <c r="C38" s="1087"/>
      <c r="D38" s="1088"/>
      <c r="E38" s="1082">
        <v>94092</v>
      </c>
      <c r="F38" s="1083"/>
      <c r="G38" s="1084"/>
      <c r="H38" s="1083"/>
      <c r="I38" s="1084"/>
      <c r="J38" s="1083"/>
      <c r="K38" s="1084"/>
      <c r="L38" s="1083"/>
      <c r="M38" s="1088" t="s">
        <v>1031</v>
      </c>
      <c r="N38" s="1089" t="s">
        <v>1033</v>
      </c>
      <c r="P38" s="409"/>
    </row>
    <row r="39" spans="2:16" s="371" customFormat="1" ht="14.45" customHeight="1" x14ac:dyDescent="0.2">
      <c r="B39" s="515"/>
      <c r="C39" s="516"/>
      <c r="D39" s="503" t="s">
        <v>527</v>
      </c>
      <c r="E39" s="478"/>
      <c r="F39" s="484"/>
      <c r="G39" s="480"/>
      <c r="H39" s="484"/>
      <c r="I39" s="480"/>
      <c r="J39" s="484"/>
      <c r="K39" s="480"/>
      <c r="L39" s="484"/>
      <c r="M39" s="503"/>
      <c r="N39" s="1060"/>
      <c r="P39" s="409"/>
    </row>
    <row r="40" spans="2:16" s="371" customFormat="1" ht="14.45" customHeight="1" x14ac:dyDescent="0.2">
      <c r="B40" s="1107" t="s">
        <v>1034</v>
      </c>
      <c r="C40" s="1108"/>
      <c r="D40" s="1109"/>
      <c r="E40" s="1110"/>
      <c r="F40" s="1111"/>
      <c r="G40" s="1112"/>
      <c r="H40" s="1111"/>
      <c r="I40" s="1112"/>
      <c r="J40" s="1111">
        <v>93093</v>
      </c>
      <c r="K40" s="1112"/>
      <c r="L40" s="1111"/>
      <c r="M40" s="1109" t="s">
        <v>1031</v>
      </c>
      <c r="N40" s="1078"/>
      <c r="P40" s="409"/>
    </row>
    <row r="41" spans="2:16" s="371" customFormat="1" ht="14.45" customHeight="1" x14ac:dyDescent="0.2">
      <c r="B41" s="1107" t="s">
        <v>1035</v>
      </c>
      <c r="C41" s="1108"/>
      <c r="D41" s="1109"/>
      <c r="E41" s="1110">
        <v>94093</v>
      </c>
      <c r="F41" s="1111"/>
      <c r="G41" s="1112"/>
      <c r="H41" s="1111"/>
      <c r="I41" s="1112"/>
      <c r="J41" s="1111"/>
      <c r="K41" s="1112"/>
      <c r="L41" s="1111"/>
      <c r="M41" s="1109" t="s">
        <v>1031</v>
      </c>
      <c r="N41" s="1113" t="s">
        <v>1036</v>
      </c>
      <c r="P41" s="409"/>
    </row>
    <row r="42" spans="2:16" s="371" customFormat="1" ht="14.45" customHeight="1" x14ac:dyDescent="0.2">
      <c r="B42" s="515"/>
      <c r="C42" s="516"/>
      <c r="D42" s="503"/>
      <c r="E42" s="478"/>
      <c r="F42" s="484"/>
      <c r="G42" s="480"/>
      <c r="H42" s="484"/>
      <c r="I42" s="480"/>
      <c r="J42" s="484"/>
      <c r="K42" s="480"/>
      <c r="L42" s="484"/>
      <c r="M42" s="503"/>
      <c r="N42" s="1060"/>
      <c r="P42" s="409"/>
    </row>
    <row r="43" spans="2:16" s="371" customFormat="1" ht="24" customHeight="1" x14ac:dyDescent="0.2">
      <c r="B43" s="1104" t="s">
        <v>1037</v>
      </c>
      <c r="C43" s="1105"/>
      <c r="D43" s="1102"/>
      <c r="E43" s="1099"/>
      <c r="F43" s="1100"/>
      <c r="G43" s="1101">
        <v>94094</v>
      </c>
      <c r="H43" s="1100"/>
      <c r="I43" s="1101"/>
      <c r="J43" s="1100"/>
      <c r="K43" s="1101"/>
      <c r="L43" s="1100"/>
      <c r="M43" s="1114" t="s">
        <v>1038</v>
      </c>
      <c r="N43" s="1103"/>
      <c r="P43" s="409"/>
    </row>
    <row r="44" spans="2:16" s="371" customFormat="1" ht="32.450000000000003" customHeight="1" thickBot="1" x14ac:dyDescent="0.25">
      <c r="B44" s="1116" t="s">
        <v>1039</v>
      </c>
      <c r="C44" s="1117"/>
      <c r="D44" s="1118"/>
      <c r="E44" s="1119"/>
      <c r="F44" s="1120"/>
      <c r="G44" s="1121"/>
      <c r="H44" s="1120"/>
      <c r="I44" s="1121"/>
      <c r="J44" s="1120">
        <v>93094</v>
      </c>
      <c r="K44" s="1121"/>
      <c r="L44" s="1120"/>
      <c r="M44" s="1122" t="s">
        <v>1023</v>
      </c>
      <c r="N44" s="1106" t="s">
        <v>1040</v>
      </c>
      <c r="P44" s="409"/>
    </row>
    <row r="45" spans="2:16" s="371" customFormat="1" ht="15.6" customHeight="1" x14ac:dyDescent="0.2">
      <c r="B45" s="504" t="s">
        <v>1041</v>
      </c>
      <c r="C45" s="510"/>
      <c r="D45" s="511"/>
      <c r="E45" s="486"/>
      <c r="F45" s="513"/>
      <c r="G45" s="514"/>
      <c r="H45" s="513"/>
      <c r="I45" s="514"/>
      <c r="J45" s="513"/>
      <c r="K45" s="514"/>
      <c r="L45" s="513"/>
      <c r="M45" s="486"/>
      <c r="N45" s="1060"/>
      <c r="P45" s="409"/>
    </row>
    <row r="46" spans="2:16" s="371" customFormat="1" ht="15.6" customHeight="1" x14ac:dyDescent="0.2">
      <c r="B46" s="1071" t="s">
        <v>1042</v>
      </c>
      <c r="C46" s="1072"/>
      <c r="D46" s="1073"/>
      <c r="E46" s="1110"/>
      <c r="F46" s="1111"/>
      <c r="G46" s="1112"/>
      <c r="H46" s="1111">
        <v>9387</v>
      </c>
      <c r="I46" s="1112"/>
      <c r="J46" s="1111"/>
      <c r="K46" s="1112"/>
      <c r="L46" s="1111"/>
      <c r="M46" s="1123" t="s">
        <v>1043</v>
      </c>
      <c r="N46" s="1078" t="s">
        <v>1005</v>
      </c>
      <c r="P46" s="409"/>
    </row>
    <row r="47" spans="2:16" s="371" customFormat="1" ht="15.6" customHeight="1" thickBot="1" x14ac:dyDescent="0.25">
      <c r="B47" s="1124" t="s">
        <v>1044</v>
      </c>
      <c r="C47" s="1125"/>
      <c r="D47" s="1126"/>
      <c r="E47" s="1127"/>
      <c r="F47" s="1128"/>
      <c r="G47" s="1129"/>
      <c r="H47" s="1128"/>
      <c r="I47" s="1129"/>
      <c r="J47" s="1128">
        <v>9387</v>
      </c>
      <c r="K47" s="1129"/>
      <c r="L47" s="1128">
        <v>9387</v>
      </c>
      <c r="M47" s="1123" t="s">
        <v>1043</v>
      </c>
      <c r="N47" s="1078" t="s">
        <v>1005</v>
      </c>
      <c r="P47" s="409"/>
    </row>
    <row r="48" spans="2:16" s="371" customFormat="1" x14ac:dyDescent="0.2">
      <c r="N48" s="1060"/>
      <c r="P48" s="409"/>
    </row>
    <row r="49" spans="2:16" s="371" customFormat="1" ht="12" thickBot="1" x14ac:dyDescent="0.25">
      <c r="B49" s="409"/>
      <c r="D49" s="411"/>
      <c r="E49" s="411"/>
      <c r="F49" s="411"/>
      <c r="G49" s="411"/>
      <c r="H49" s="411"/>
      <c r="I49" s="411"/>
      <c r="J49" s="411"/>
      <c r="K49" s="411"/>
      <c r="L49" s="411"/>
      <c r="M49" s="411"/>
      <c r="N49" s="1060"/>
      <c r="P49" s="409"/>
    </row>
    <row r="50" spans="2:16" s="371" customFormat="1" ht="29.45" customHeight="1" x14ac:dyDescent="0.25">
      <c r="B50" s="487"/>
      <c r="C50" s="488"/>
      <c r="D50" s="489"/>
      <c r="E50" s="1556" t="s">
        <v>906</v>
      </c>
      <c r="F50" s="1557"/>
      <c r="G50" s="1558" t="s">
        <v>1045</v>
      </c>
      <c r="H50" s="1557"/>
      <c r="I50" s="1559" t="s">
        <v>1046</v>
      </c>
      <c r="J50" s="1560"/>
      <c r="K50" s="1558" t="s">
        <v>1047</v>
      </c>
      <c r="L50" s="1557"/>
      <c r="M50" s="520"/>
      <c r="N50" s="1060"/>
    </row>
    <row r="51" spans="2:16" s="371" customFormat="1" ht="23.45" customHeight="1" thickBot="1" x14ac:dyDescent="0.45">
      <c r="B51" s="1069" t="s">
        <v>1048</v>
      </c>
      <c r="C51" s="492"/>
      <c r="D51" s="493"/>
      <c r="E51" s="512" t="s">
        <v>999</v>
      </c>
      <c r="F51" s="495" t="s">
        <v>1000</v>
      </c>
      <c r="G51" s="494" t="s">
        <v>999</v>
      </c>
      <c r="H51" s="495" t="s">
        <v>1000</v>
      </c>
      <c r="I51" s="494" t="s">
        <v>999</v>
      </c>
      <c r="J51" s="495" t="s">
        <v>1000</v>
      </c>
      <c r="K51" s="494" t="s">
        <v>999</v>
      </c>
      <c r="L51" s="495" t="s">
        <v>1000</v>
      </c>
      <c r="M51" s="521" t="s">
        <v>802</v>
      </c>
      <c r="N51" s="1070" t="s">
        <v>1049</v>
      </c>
    </row>
    <row r="52" spans="2:16" s="371" customFormat="1" ht="15.6" customHeight="1" x14ac:dyDescent="0.2">
      <c r="B52" s="504" t="s">
        <v>1009</v>
      </c>
      <c r="C52" s="505"/>
      <c r="D52" s="506"/>
      <c r="E52" s="507"/>
      <c r="F52" s="508"/>
      <c r="G52" s="509"/>
      <c r="H52" s="508"/>
      <c r="I52" s="509"/>
      <c r="J52" s="508"/>
      <c r="K52" s="509"/>
      <c r="L52" s="508"/>
      <c r="M52" s="522"/>
      <c r="N52" s="1060"/>
    </row>
    <row r="53" spans="2:16" s="371" customFormat="1" ht="15" customHeight="1" x14ac:dyDescent="0.2">
      <c r="B53" s="1104" t="s">
        <v>1010</v>
      </c>
      <c r="C53" s="1105"/>
      <c r="D53" s="1102"/>
      <c r="E53" s="1099">
        <v>9408</v>
      </c>
      <c r="F53" s="1100"/>
      <c r="G53" s="1101"/>
      <c r="H53" s="1100"/>
      <c r="I53" s="1101"/>
      <c r="J53" s="1100"/>
      <c r="K53" s="1101"/>
      <c r="L53" s="1100">
        <v>9308</v>
      </c>
      <c r="M53" s="1130"/>
      <c r="N53" s="1103" t="s">
        <v>1050</v>
      </c>
      <c r="P53" s="1131"/>
    </row>
    <row r="54" spans="2:16" s="371" customFormat="1" ht="15" customHeight="1" x14ac:dyDescent="0.2">
      <c r="B54" s="515"/>
      <c r="C54" s="516"/>
      <c r="D54" s="503"/>
      <c r="E54" s="478"/>
      <c r="F54" s="484"/>
      <c r="G54" s="480"/>
      <c r="H54" s="484"/>
      <c r="I54" s="480"/>
      <c r="J54" s="484"/>
      <c r="K54" s="480"/>
      <c r="L54" s="484"/>
      <c r="M54" s="523"/>
      <c r="N54" s="1060"/>
    </row>
    <row r="55" spans="2:16" s="371" customFormat="1" ht="15" customHeight="1" x14ac:dyDescent="0.2">
      <c r="B55" s="1086" t="s">
        <v>1014</v>
      </c>
      <c r="C55" s="1087"/>
      <c r="D55" s="1088"/>
      <c r="E55" s="1082"/>
      <c r="F55" s="1083"/>
      <c r="G55" s="1084"/>
      <c r="H55" s="1083"/>
      <c r="I55" s="1084"/>
      <c r="J55" s="1083"/>
      <c r="K55" s="1084"/>
      <c r="L55" s="1083">
        <v>93082</v>
      </c>
      <c r="M55" s="1132" t="s">
        <v>1015</v>
      </c>
      <c r="N55" s="1085"/>
    </row>
    <row r="56" spans="2:16" s="371" customFormat="1" ht="15" customHeight="1" x14ac:dyDescent="0.2">
      <c r="B56" s="1086" t="s">
        <v>1016</v>
      </c>
      <c r="C56" s="1087"/>
      <c r="D56" s="1088"/>
      <c r="E56" s="1082">
        <v>94082</v>
      </c>
      <c r="F56" s="1083"/>
      <c r="G56" s="1084"/>
      <c r="H56" s="1083"/>
      <c r="I56" s="1084"/>
      <c r="J56" s="1083"/>
      <c r="K56" s="1084"/>
      <c r="L56" s="1083"/>
      <c r="M56" s="1132" t="s">
        <v>1015</v>
      </c>
      <c r="N56" s="1089" t="s">
        <v>1051</v>
      </c>
    </row>
    <row r="57" spans="2:16" s="371" customFormat="1" ht="15" customHeight="1" x14ac:dyDescent="0.2">
      <c r="B57" s="515"/>
      <c r="C57" s="516"/>
      <c r="D57" s="503"/>
      <c r="E57" s="478"/>
      <c r="F57" s="484"/>
      <c r="G57" s="480"/>
      <c r="H57" s="484"/>
      <c r="I57" s="480"/>
      <c r="J57" s="484"/>
      <c r="K57" s="480"/>
      <c r="L57" s="484"/>
      <c r="M57" s="523"/>
      <c r="N57" s="1060"/>
    </row>
    <row r="58" spans="2:16" s="371" customFormat="1" ht="15" customHeight="1" x14ac:dyDescent="0.2">
      <c r="B58" s="1107" t="s">
        <v>1017</v>
      </c>
      <c r="C58" s="1108"/>
      <c r="D58" s="1109"/>
      <c r="E58" s="1110"/>
      <c r="F58" s="1111"/>
      <c r="G58" s="1112"/>
      <c r="H58" s="1111"/>
      <c r="I58" s="1112"/>
      <c r="J58" s="1111"/>
      <c r="K58" s="1112"/>
      <c r="L58" s="1111">
        <v>93083</v>
      </c>
      <c r="M58" s="1133" t="s">
        <v>1015</v>
      </c>
      <c r="N58" s="1078"/>
    </row>
    <row r="59" spans="2:16" s="371" customFormat="1" ht="15" customHeight="1" x14ac:dyDescent="0.2">
      <c r="B59" s="1107" t="s">
        <v>1018</v>
      </c>
      <c r="C59" s="1108"/>
      <c r="D59" s="1109"/>
      <c r="E59" s="1110">
        <v>94083</v>
      </c>
      <c r="F59" s="1111"/>
      <c r="G59" s="1112"/>
      <c r="H59" s="1111"/>
      <c r="I59" s="1112"/>
      <c r="J59" s="1111"/>
      <c r="K59" s="1112"/>
      <c r="L59" s="1111"/>
      <c r="M59" s="1133" t="s">
        <v>1015</v>
      </c>
      <c r="N59" s="1113" t="s">
        <v>1052</v>
      </c>
    </row>
    <row r="60" spans="2:16" s="371" customFormat="1" ht="15" customHeight="1" x14ac:dyDescent="0.2">
      <c r="B60" s="515"/>
      <c r="C60" s="516"/>
      <c r="D60" s="503"/>
      <c r="E60" s="478"/>
      <c r="F60" s="484"/>
      <c r="G60" s="480"/>
      <c r="H60" s="484"/>
      <c r="I60" s="480"/>
      <c r="J60" s="484"/>
      <c r="K60" s="480"/>
      <c r="L60" s="484"/>
      <c r="M60" s="523"/>
      <c r="N60" s="1060"/>
    </row>
    <row r="61" spans="2:16" s="371" customFormat="1" ht="45" customHeight="1" x14ac:dyDescent="0.2">
      <c r="B61" s="1107" t="s">
        <v>1020</v>
      </c>
      <c r="C61" s="1108"/>
      <c r="D61" s="1109"/>
      <c r="E61" s="1110"/>
      <c r="F61" s="1111"/>
      <c r="G61" s="1112">
        <v>94084</v>
      </c>
      <c r="H61" s="1111"/>
      <c r="I61" s="1112"/>
      <c r="J61" s="1111"/>
      <c r="K61" s="1112"/>
      <c r="L61" s="1111"/>
      <c r="M61" s="1134" t="s">
        <v>1021</v>
      </c>
      <c r="N61" s="1078"/>
    </row>
    <row r="62" spans="2:16" s="371" customFormat="1" ht="34.35" customHeight="1" x14ac:dyDescent="0.2">
      <c r="B62" s="1107" t="s">
        <v>1020</v>
      </c>
      <c r="C62" s="1108"/>
      <c r="D62" s="1109"/>
      <c r="E62" s="1110"/>
      <c r="F62" s="1111"/>
      <c r="G62" s="1112"/>
      <c r="H62" s="1111"/>
      <c r="I62" s="1112"/>
      <c r="J62" s="1111"/>
      <c r="K62" s="1112"/>
      <c r="L62" s="1111">
        <v>93084</v>
      </c>
      <c r="M62" s="1135" t="s">
        <v>1053</v>
      </c>
      <c r="N62" s="1113" t="s">
        <v>1036</v>
      </c>
    </row>
    <row r="63" spans="2:16" s="371" customFormat="1" ht="15" customHeight="1" x14ac:dyDescent="0.2">
      <c r="B63" s="515"/>
      <c r="C63" s="516"/>
      <c r="D63" s="503"/>
      <c r="E63" s="478"/>
      <c r="F63" s="484"/>
      <c r="G63" s="480"/>
      <c r="H63" s="484"/>
      <c r="I63" s="480"/>
      <c r="J63" s="484"/>
      <c r="K63" s="480"/>
      <c r="L63" s="484"/>
      <c r="M63" s="523"/>
      <c r="N63" s="1060"/>
    </row>
    <row r="64" spans="2:16" s="371" customFormat="1" ht="15" customHeight="1" x14ac:dyDescent="0.2">
      <c r="B64" s="515" t="s">
        <v>1027</v>
      </c>
      <c r="C64" s="1105"/>
      <c r="D64" s="1102"/>
      <c r="E64" s="1099">
        <v>94091</v>
      </c>
      <c r="F64" s="1100"/>
      <c r="G64" s="1101"/>
      <c r="H64" s="1100"/>
      <c r="I64" s="1101"/>
      <c r="J64" s="1100"/>
      <c r="K64" s="1101"/>
      <c r="L64" s="1100">
        <v>93091</v>
      </c>
      <c r="M64" s="1130"/>
      <c r="N64" s="1103" t="s">
        <v>1050</v>
      </c>
    </row>
    <row r="65" spans="2:16" s="371" customFormat="1" ht="15" customHeight="1" x14ac:dyDescent="0.2">
      <c r="B65" s="515"/>
      <c r="C65" s="516"/>
      <c r="D65" s="503"/>
      <c r="E65" s="478"/>
      <c r="F65" s="484"/>
      <c r="G65" s="480"/>
      <c r="H65" s="484"/>
      <c r="I65" s="480"/>
      <c r="J65" s="484"/>
      <c r="K65" s="480"/>
      <c r="L65" s="484"/>
      <c r="M65" s="523"/>
      <c r="N65" s="1060"/>
    </row>
    <row r="66" spans="2:16" s="371" customFormat="1" ht="15" customHeight="1" x14ac:dyDescent="0.2">
      <c r="B66" s="1086" t="s">
        <v>1030</v>
      </c>
      <c r="C66" s="1087"/>
      <c r="D66" s="1088"/>
      <c r="E66" s="1082"/>
      <c r="F66" s="1083"/>
      <c r="G66" s="1084"/>
      <c r="H66" s="1083"/>
      <c r="I66" s="1084"/>
      <c r="J66" s="1083"/>
      <c r="K66" s="1084"/>
      <c r="L66" s="1083">
        <v>93092</v>
      </c>
      <c r="M66" s="1132" t="s">
        <v>1031</v>
      </c>
      <c r="N66" s="1085"/>
    </row>
    <row r="67" spans="2:16" s="371" customFormat="1" ht="15" customHeight="1" x14ac:dyDescent="0.2">
      <c r="B67" s="1086" t="s">
        <v>1032</v>
      </c>
      <c r="C67" s="1087"/>
      <c r="D67" s="1088"/>
      <c r="E67" s="1082">
        <v>94092</v>
      </c>
      <c r="F67" s="1083"/>
      <c r="G67" s="1084"/>
      <c r="H67" s="1083"/>
      <c r="I67" s="1084"/>
      <c r="J67" s="1083"/>
      <c r="K67" s="1084"/>
      <c r="L67" s="1083"/>
      <c r="M67" s="1132" t="s">
        <v>1031</v>
      </c>
      <c r="N67" s="1089" t="s">
        <v>1054</v>
      </c>
    </row>
    <row r="68" spans="2:16" s="371" customFormat="1" ht="15" customHeight="1" x14ac:dyDescent="0.2">
      <c r="B68" s="515"/>
      <c r="C68" s="516"/>
      <c r="D68" s="503"/>
      <c r="E68" s="478"/>
      <c r="F68" s="484"/>
      <c r="G68" s="480"/>
      <c r="H68" s="484"/>
      <c r="I68" s="480"/>
      <c r="J68" s="484"/>
      <c r="K68" s="480"/>
      <c r="L68" s="484"/>
      <c r="M68" s="523"/>
      <c r="N68" s="1060"/>
    </row>
    <row r="69" spans="2:16" s="371" customFormat="1" ht="15" customHeight="1" x14ac:dyDescent="0.2">
      <c r="B69" s="1107" t="s">
        <v>1034</v>
      </c>
      <c r="C69" s="1108"/>
      <c r="D69" s="1109"/>
      <c r="E69" s="1110"/>
      <c r="F69" s="1111"/>
      <c r="G69" s="1112"/>
      <c r="H69" s="1111"/>
      <c r="I69" s="1112"/>
      <c r="J69" s="1111"/>
      <c r="K69" s="1112"/>
      <c r="L69" s="1111">
        <v>93093</v>
      </c>
      <c r="M69" s="1133" t="s">
        <v>1031</v>
      </c>
      <c r="N69" s="1078"/>
    </row>
    <row r="70" spans="2:16" s="371" customFormat="1" ht="15" customHeight="1" x14ac:dyDescent="0.2">
      <c r="B70" s="1107" t="s">
        <v>1055</v>
      </c>
      <c r="C70" s="1108"/>
      <c r="D70" s="1109"/>
      <c r="E70" s="1110">
        <v>94093</v>
      </c>
      <c r="F70" s="1111"/>
      <c r="G70" s="1112"/>
      <c r="H70" s="1111"/>
      <c r="I70" s="1112"/>
      <c r="J70" s="1111"/>
      <c r="K70" s="1112"/>
      <c r="L70" s="1111"/>
      <c r="M70" s="1133" t="s">
        <v>1031</v>
      </c>
      <c r="N70" s="1113" t="s">
        <v>1036</v>
      </c>
    </row>
    <row r="71" spans="2:16" s="371" customFormat="1" ht="15" customHeight="1" x14ac:dyDescent="0.2">
      <c r="B71" s="515"/>
      <c r="C71" s="516"/>
      <c r="D71" s="503"/>
      <c r="E71" s="478"/>
      <c r="F71" s="484"/>
      <c r="G71" s="480"/>
      <c r="H71" s="484"/>
      <c r="I71" s="480"/>
      <c r="J71" s="484"/>
      <c r="K71" s="480"/>
      <c r="L71" s="484"/>
      <c r="M71" s="523"/>
      <c r="N71" s="1060"/>
    </row>
    <row r="72" spans="2:16" s="371" customFormat="1" ht="24" customHeight="1" x14ac:dyDescent="0.2">
      <c r="B72" s="1104" t="s">
        <v>1037</v>
      </c>
      <c r="C72" s="1105"/>
      <c r="D72" s="1102"/>
      <c r="E72" s="1099"/>
      <c r="F72" s="1100"/>
      <c r="G72" s="1101">
        <v>94094</v>
      </c>
      <c r="H72" s="1100"/>
      <c r="I72" s="1101"/>
      <c r="J72" s="1100"/>
      <c r="K72" s="1101"/>
      <c r="L72" s="1100"/>
      <c r="M72" s="1136" t="s">
        <v>1038</v>
      </c>
      <c r="N72" s="1103"/>
    </row>
    <row r="73" spans="2:16" s="371" customFormat="1" ht="32.450000000000003" customHeight="1" x14ac:dyDescent="0.2">
      <c r="B73" s="1104" t="s">
        <v>1039</v>
      </c>
      <c r="C73" s="1105"/>
      <c r="D73" s="1102"/>
      <c r="E73" s="1099"/>
      <c r="F73" s="1100"/>
      <c r="G73" s="1101"/>
      <c r="H73" s="1100"/>
      <c r="I73" s="1101"/>
      <c r="J73" s="1100"/>
      <c r="K73" s="1101"/>
      <c r="L73" s="1100">
        <v>93094</v>
      </c>
      <c r="M73" s="1137" t="s">
        <v>1053</v>
      </c>
      <c r="N73" s="1106" t="s">
        <v>1024</v>
      </c>
    </row>
    <row r="74" spans="2:16" s="371" customFormat="1" ht="15" customHeight="1" thickBot="1" x14ac:dyDescent="0.25">
      <c r="B74" s="490"/>
      <c r="D74" s="491"/>
      <c r="E74" s="517"/>
      <c r="F74" s="518"/>
      <c r="G74" s="519"/>
      <c r="H74" s="518"/>
      <c r="I74" s="519"/>
      <c r="J74" s="518"/>
      <c r="K74" s="519"/>
      <c r="L74" s="518"/>
      <c r="M74" s="524"/>
      <c r="N74" s="1060"/>
    </row>
    <row r="75" spans="2:16" s="371" customFormat="1" ht="15" customHeight="1" x14ac:dyDescent="0.2">
      <c r="B75" s="504" t="s">
        <v>1056</v>
      </c>
      <c r="C75" s="505"/>
      <c r="D75" s="506"/>
      <c r="E75" s="507"/>
      <c r="F75" s="508"/>
      <c r="G75" s="509"/>
      <c r="H75" s="508"/>
      <c r="I75" s="509"/>
      <c r="J75" s="508"/>
      <c r="K75" s="509"/>
      <c r="L75" s="508"/>
      <c r="M75" s="522"/>
      <c r="N75" s="1060"/>
    </row>
    <row r="76" spans="2:16" s="371" customFormat="1" ht="15" customHeight="1" x14ac:dyDescent="0.2">
      <c r="B76" s="1071" t="s">
        <v>1042</v>
      </c>
      <c r="C76" s="1072"/>
      <c r="D76" s="1073"/>
      <c r="E76" s="1110"/>
      <c r="F76" s="1111"/>
      <c r="G76" s="1112"/>
      <c r="H76" s="1111">
        <v>9387</v>
      </c>
      <c r="I76" s="1112"/>
      <c r="J76" s="1111"/>
      <c r="K76" s="1112"/>
      <c r="L76" s="1111"/>
      <c r="M76" s="1138" t="s">
        <v>1043</v>
      </c>
      <c r="N76" s="1078" t="s">
        <v>1005</v>
      </c>
    </row>
    <row r="77" spans="2:16" s="371" customFormat="1" ht="15" customHeight="1" x14ac:dyDescent="0.2">
      <c r="B77" s="1107" t="s">
        <v>1057</v>
      </c>
      <c r="C77" s="1108"/>
      <c r="D77" s="1109"/>
      <c r="E77" s="1110"/>
      <c r="F77" s="1111">
        <v>9387</v>
      </c>
      <c r="G77" s="1112"/>
      <c r="H77" s="1111"/>
      <c r="I77" s="1112"/>
      <c r="J77" s="1111">
        <v>9387</v>
      </c>
      <c r="K77" s="1112"/>
      <c r="L77" s="1111">
        <v>9387</v>
      </c>
      <c r="M77" s="1138" t="s">
        <v>1043</v>
      </c>
      <c r="N77" s="1078" t="s">
        <v>1005</v>
      </c>
    </row>
    <row r="78" spans="2:16" s="371" customFormat="1" ht="15" customHeight="1" thickBot="1" x14ac:dyDescent="0.25">
      <c r="B78" s="1124" t="s">
        <v>1058</v>
      </c>
      <c r="C78" s="1125"/>
      <c r="D78" s="1126"/>
      <c r="E78" s="1127"/>
      <c r="F78" s="1128"/>
      <c r="G78" s="1129"/>
      <c r="H78" s="1128">
        <v>9389</v>
      </c>
      <c r="I78" s="1129"/>
      <c r="J78" s="1128"/>
      <c r="K78" s="1129"/>
      <c r="L78" s="1128"/>
      <c r="M78" s="1139" t="s">
        <v>1043</v>
      </c>
      <c r="N78" s="1078" t="s">
        <v>1005</v>
      </c>
    </row>
    <row r="79" spans="2:16" s="371" customFormat="1" x14ac:dyDescent="0.2">
      <c r="N79" s="1060"/>
      <c r="P79" s="409"/>
    </row>
    <row r="80" spans="2:16" s="371" customFormat="1" x14ac:dyDescent="0.2">
      <c r="N80" s="1131"/>
    </row>
    <row r="81" spans="14:14" s="371" customFormat="1" x14ac:dyDescent="0.2">
      <c r="N81" s="1131"/>
    </row>
    <row r="82" spans="14:14" s="371" customFormat="1" x14ac:dyDescent="0.2">
      <c r="N82" s="1131"/>
    </row>
    <row r="83" spans="14:14" s="371" customFormat="1" x14ac:dyDescent="0.2">
      <c r="N83" s="1131"/>
    </row>
    <row r="84" spans="14:14" s="371" customFormat="1" x14ac:dyDescent="0.2">
      <c r="N84" s="1131"/>
    </row>
  </sheetData>
  <mergeCells count="8">
    <mergeCell ref="E12:F12"/>
    <mergeCell ref="G12:H12"/>
    <mergeCell ref="I12:J12"/>
    <mergeCell ref="K12:L12"/>
    <mergeCell ref="E50:F50"/>
    <mergeCell ref="G50:H50"/>
    <mergeCell ref="I50:J50"/>
    <mergeCell ref="K50:L50"/>
  </mergeCells>
  <pageMargins left="0.70866141732283472" right="0.70866141732283472" top="0.74803149606299213" bottom="0.74803149606299213" header="0.31496062992125984" footer="0.31496062992125984"/>
  <pageSetup paperSize="9" scale="70" orientation="portrait" r:id="rId1"/>
  <rowBreaks count="1" manualBreakCount="1">
    <brk id="49" max="16383" man="1"/>
  </rowBreak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P63"/>
  <sheetViews>
    <sheetView zoomScale="80" zoomScaleNormal="80" workbookViewId="0">
      <selection activeCell="D2" sqref="D2"/>
    </sheetView>
  </sheetViews>
  <sheetFormatPr defaultColWidth="8.85546875" defaultRowHeight="11.25" x14ac:dyDescent="0.2"/>
  <cols>
    <col min="1" max="1" width="1.42578125" style="371" customWidth="1"/>
    <col min="2" max="2" width="6.140625" style="414" customWidth="1"/>
    <col min="3" max="3" width="100.42578125" style="412" customWidth="1"/>
    <col min="4" max="4" width="49.140625" style="371" customWidth="1"/>
    <col min="5" max="16" width="8.85546875" style="371"/>
    <col min="17" max="16384" width="8.85546875" style="412"/>
  </cols>
  <sheetData>
    <row r="1" spans="1:4" s="371" customFormat="1" ht="15" x14ac:dyDescent="0.25">
      <c r="A1" s="379" t="s">
        <v>1059</v>
      </c>
      <c r="B1" s="414"/>
      <c r="D1" s="415" t="s">
        <v>1060</v>
      </c>
    </row>
    <row r="2" spans="1:4" s="371" customFormat="1" ht="12" thickBot="1" x14ac:dyDescent="0.25">
      <c r="B2" s="414"/>
      <c r="D2" s="416">
        <v>43713</v>
      </c>
    </row>
    <row r="3" spans="1:4" s="371" customFormat="1" ht="15.75" x14ac:dyDescent="0.25">
      <c r="B3" s="525" t="s">
        <v>390</v>
      </c>
      <c r="C3" s="526" t="s">
        <v>1061</v>
      </c>
      <c r="D3" s="527" t="s">
        <v>1062</v>
      </c>
    </row>
    <row r="4" spans="1:4" s="371" customFormat="1" ht="17.45" customHeight="1" x14ac:dyDescent="0.2">
      <c r="B4" s="528"/>
      <c r="C4" s="417" t="s">
        <v>1063</v>
      </c>
      <c r="D4" s="481"/>
    </row>
    <row r="5" spans="1:4" s="371" customFormat="1" ht="17.45" customHeight="1" x14ac:dyDescent="0.2">
      <c r="B5" s="528"/>
      <c r="C5" s="417" t="s">
        <v>1064</v>
      </c>
      <c r="D5" s="481"/>
    </row>
    <row r="6" spans="1:4" s="371" customFormat="1" ht="17.45" customHeight="1" x14ac:dyDescent="0.2">
      <c r="B6" s="528"/>
      <c r="C6" s="417" t="s">
        <v>1065</v>
      </c>
      <c r="D6" s="481"/>
    </row>
    <row r="7" spans="1:4" s="371" customFormat="1" ht="17.45" customHeight="1" x14ac:dyDescent="0.2">
      <c r="B7" s="528"/>
      <c r="C7" s="417" t="s">
        <v>1066</v>
      </c>
      <c r="D7" s="481"/>
    </row>
    <row r="8" spans="1:4" s="371" customFormat="1" ht="17.45" customHeight="1" x14ac:dyDescent="0.2">
      <c r="B8" s="529"/>
      <c r="C8" s="417" t="s">
        <v>1067</v>
      </c>
      <c r="D8" s="481"/>
    </row>
    <row r="9" spans="1:4" s="371" customFormat="1" ht="17.45" customHeight="1" x14ac:dyDescent="0.2">
      <c r="B9" s="529"/>
      <c r="C9" s="417" t="s">
        <v>1068</v>
      </c>
      <c r="D9" s="481" t="s">
        <v>1069</v>
      </c>
    </row>
    <row r="10" spans="1:4" s="371" customFormat="1" ht="17.45" customHeight="1" x14ac:dyDescent="0.2">
      <c r="B10" s="529"/>
      <c r="C10" s="418" t="s">
        <v>1070</v>
      </c>
      <c r="D10" s="481"/>
    </row>
    <row r="11" spans="1:4" s="371" customFormat="1" ht="17.45" customHeight="1" x14ac:dyDescent="0.2">
      <c r="B11" s="529"/>
      <c r="C11" s="417" t="s">
        <v>1071</v>
      </c>
      <c r="D11" s="481"/>
    </row>
    <row r="12" spans="1:4" s="371" customFormat="1" ht="17.45" customHeight="1" x14ac:dyDescent="0.2">
      <c r="B12" s="529"/>
      <c r="C12" s="417" t="s">
        <v>1072</v>
      </c>
      <c r="D12" s="481"/>
    </row>
    <row r="13" spans="1:4" s="371" customFormat="1" ht="17.45" customHeight="1" x14ac:dyDescent="0.2">
      <c r="B13" s="529"/>
      <c r="C13" s="417" t="s">
        <v>1073</v>
      </c>
      <c r="D13" s="481"/>
    </row>
    <row r="14" spans="1:4" s="371" customFormat="1" ht="17.45" customHeight="1" x14ac:dyDescent="0.2">
      <c r="B14" s="529"/>
      <c r="C14" s="417" t="s">
        <v>1074</v>
      </c>
      <c r="D14" s="481"/>
    </row>
    <row r="15" spans="1:4" s="371" customFormat="1" ht="17.45" customHeight="1" x14ac:dyDescent="0.2">
      <c r="B15" s="529"/>
      <c r="C15" s="417" t="s">
        <v>1075</v>
      </c>
      <c r="D15" s="481" t="s">
        <v>1076</v>
      </c>
    </row>
    <row r="16" spans="1:4" s="371" customFormat="1" ht="17.45" customHeight="1" x14ac:dyDescent="0.2">
      <c r="B16" s="529"/>
      <c r="C16" s="417" t="s">
        <v>1077</v>
      </c>
      <c r="D16" s="481" t="s">
        <v>1076</v>
      </c>
    </row>
    <row r="17" spans="2:4" s="371" customFormat="1" ht="17.45" customHeight="1" x14ac:dyDescent="0.2">
      <c r="B17" s="529"/>
      <c r="C17" s="417" t="s">
        <v>1078</v>
      </c>
      <c r="D17" s="481" t="s">
        <v>1079</v>
      </c>
    </row>
    <row r="18" spans="2:4" s="371" customFormat="1" ht="17.45" customHeight="1" x14ac:dyDescent="0.2">
      <c r="B18" s="529"/>
      <c r="C18" s="417" t="s">
        <v>1080</v>
      </c>
      <c r="D18" s="481" t="s">
        <v>1081</v>
      </c>
    </row>
    <row r="19" spans="2:4" s="371" customFormat="1" ht="17.45" customHeight="1" x14ac:dyDescent="0.2">
      <c r="B19" s="529"/>
      <c r="C19" s="417" t="s">
        <v>1082</v>
      </c>
      <c r="D19" s="481" t="s">
        <v>1081</v>
      </c>
    </row>
    <row r="20" spans="2:4" s="371" customFormat="1" ht="17.45" customHeight="1" x14ac:dyDescent="0.2">
      <c r="B20" s="529"/>
      <c r="C20" s="417" t="s">
        <v>1083</v>
      </c>
      <c r="D20" s="481" t="s">
        <v>1081</v>
      </c>
    </row>
    <row r="21" spans="2:4" s="371" customFormat="1" ht="17.45" customHeight="1" x14ac:dyDescent="0.2">
      <c r="B21" s="529"/>
      <c r="C21" s="417" t="s">
        <v>1084</v>
      </c>
      <c r="D21" s="481" t="s">
        <v>1081</v>
      </c>
    </row>
    <row r="22" spans="2:4" s="371" customFormat="1" ht="17.45" customHeight="1" x14ac:dyDescent="0.2">
      <c r="B22" s="529"/>
      <c r="C22" s="417" t="s">
        <v>1085</v>
      </c>
      <c r="D22" s="481"/>
    </row>
    <row r="23" spans="2:4" s="371" customFormat="1" ht="17.45" customHeight="1" x14ac:dyDescent="0.2">
      <c r="B23" s="529"/>
      <c r="C23" s="417" t="s">
        <v>1086</v>
      </c>
      <c r="D23" s="481"/>
    </row>
    <row r="24" spans="2:4" s="371" customFormat="1" ht="17.45" customHeight="1" x14ac:dyDescent="0.2">
      <c r="B24" s="529"/>
      <c r="C24" s="417" t="s">
        <v>1087</v>
      </c>
      <c r="D24" s="481"/>
    </row>
    <row r="25" spans="2:4" s="371" customFormat="1" ht="17.45" customHeight="1" x14ac:dyDescent="0.2">
      <c r="B25" s="529"/>
      <c r="C25" s="417" t="s">
        <v>1088</v>
      </c>
      <c r="D25" s="481"/>
    </row>
    <row r="26" spans="2:4" s="371" customFormat="1" ht="17.45" customHeight="1" x14ac:dyDescent="0.2">
      <c r="B26" s="529"/>
      <c r="C26" s="417" t="s">
        <v>1089</v>
      </c>
      <c r="D26" s="481" t="s">
        <v>1090</v>
      </c>
    </row>
    <row r="27" spans="2:4" s="371" customFormat="1" ht="17.45" customHeight="1" x14ac:dyDescent="0.2">
      <c r="B27" s="529"/>
      <c r="C27" s="417" t="s">
        <v>1091</v>
      </c>
      <c r="D27" s="481" t="s">
        <v>1092</v>
      </c>
    </row>
    <row r="28" spans="2:4" s="371" customFormat="1" ht="17.45" customHeight="1" x14ac:dyDescent="0.2">
      <c r="B28" s="529"/>
      <c r="C28" s="417" t="s">
        <v>1093</v>
      </c>
      <c r="D28" s="481" t="s">
        <v>1092</v>
      </c>
    </row>
    <row r="29" spans="2:4" s="371" customFormat="1" ht="17.45" customHeight="1" x14ac:dyDescent="0.2">
      <c r="B29" s="529"/>
      <c r="C29" s="417"/>
      <c r="D29" s="481"/>
    </row>
    <row r="30" spans="2:4" s="371" customFormat="1" ht="17.45" customHeight="1" x14ac:dyDescent="0.2">
      <c r="B30" s="530"/>
      <c r="C30" s="417" t="s">
        <v>1094</v>
      </c>
      <c r="D30" s="481"/>
    </row>
    <row r="31" spans="2:4" s="409" customFormat="1" ht="17.45" customHeight="1" x14ac:dyDescent="0.2">
      <c r="B31" s="529"/>
      <c r="C31" s="419"/>
      <c r="D31" s="531"/>
    </row>
    <row r="32" spans="2:4" s="371" customFormat="1" ht="17.45" customHeight="1" x14ac:dyDescent="0.2">
      <c r="B32" s="529"/>
      <c r="C32" s="417" t="s">
        <v>1095</v>
      </c>
      <c r="D32" s="481"/>
    </row>
    <row r="33" spans="2:4" s="371" customFormat="1" ht="17.45" customHeight="1" x14ac:dyDescent="0.2">
      <c r="B33" s="529"/>
      <c r="C33" s="417" t="s">
        <v>1096</v>
      </c>
      <c r="D33" s="481"/>
    </row>
    <row r="34" spans="2:4" s="371" customFormat="1" ht="17.45" customHeight="1" x14ac:dyDescent="0.2">
      <c r="B34" s="529"/>
      <c r="C34" s="417"/>
      <c r="D34" s="481"/>
    </row>
    <row r="35" spans="2:4" s="371" customFormat="1" ht="17.45" customHeight="1" thickBot="1" x14ac:dyDescent="0.25">
      <c r="B35" s="532"/>
      <c r="C35" s="533" t="s">
        <v>1097</v>
      </c>
      <c r="D35" s="483"/>
    </row>
    <row r="36" spans="2:4" s="371" customFormat="1" ht="12.75" x14ac:dyDescent="0.2">
      <c r="B36" s="414"/>
      <c r="C36" s="381"/>
    </row>
    <row r="37" spans="2:4" s="371" customFormat="1" x14ac:dyDescent="0.2">
      <c r="B37" s="414"/>
    </row>
    <row r="38" spans="2:4" s="371" customFormat="1" x14ac:dyDescent="0.2">
      <c r="B38" s="414"/>
    </row>
    <row r="39" spans="2:4" s="371" customFormat="1" x14ac:dyDescent="0.2">
      <c r="B39" s="414" t="s">
        <v>1098</v>
      </c>
    </row>
    <row r="40" spans="2:4" s="371" customFormat="1" x14ac:dyDescent="0.2">
      <c r="B40" s="414"/>
    </row>
    <row r="41" spans="2:4" s="371" customFormat="1" x14ac:dyDescent="0.2">
      <c r="B41" s="414"/>
    </row>
    <row r="42" spans="2:4" s="371" customFormat="1" x14ac:dyDescent="0.2">
      <c r="B42" s="414"/>
    </row>
    <row r="43" spans="2:4" s="371" customFormat="1" x14ac:dyDescent="0.2">
      <c r="B43" s="414"/>
    </row>
    <row r="44" spans="2:4" s="371" customFormat="1" x14ac:dyDescent="0.2">
      <c r="B44" s="414"/>
    </row>
    <row r="45" spans="2:4" s="371" customFormat="1" x14ac:dyDescent="0.2">
      <c r="B45" s="414"/>
    </row>
    <row r="46" spans="2:4" s="371" customFormat="1" x14ac:dyDescent="0.2">
      <c r="B46" s="414"/>
    </row>
    <row r="47" spans="2:4" s="371" customFormat="1" x14ac:dyDescent="0.2">
      <c r="B47" s="414"/>
    </row>
    <row r="48" spans="2:4" s="371" customFormat="1" x14ac:dyDescent="0.2">
      <c r="B48" s="414"/>
    </row>
    <row r="49" spans="2:2" s="371" customFormat="1" x14ac:dyDescent="0.2">
      <c r="B49" s="414"/>
    </row>
    <row r="50" spans="2:2" s="371" customFormat="1" x14ac:dyDescent="0.2">
      <c r="B50" s="414"/>
    </row>
    <row r="51" spans="2:2" s="371" customFormat="1" x14ac:dyDescent="0.2">
      <c r="B51" s="414"/>
    </row>
    <row r="52" spans="2:2" s="371" customFormat="1" x14ac:dyDescent="0.2">
      <c r="B52" s="414"/>
    </row>
    <row r="53" spans="2:2" s="371" customFormat="1" x14ac:dyDescent="0.2">
      <c r="B53" s="414"/>
    </row>
    <row r="54" spans="2:2" s="371" customFormat="1" x14ac:dyDescent="0.2">
      <c r="B54" s="414"/>
    </row>
    <row r="55" spans="2:2" s="371" customFormat="1" x14ac:dyDescent="0.2">
      <c r="B55" s="414"/>
    </row>
    <row r="56" spans="2:2" s="371" customFormat="1" x14ac:dyDescent="0.2">
      <c r="B56" s="414"/>
    </row>
    <row r="57" spans="2:2" s="371" customFormat="1" x14ac:dyDescent="0.2">
      <c r="B57" s="414"/>
    </row>
    <row r="58" spans="2:2" s="371" customFormat="1" x14ac:dyDescent="0.2">
      <c r="B58" s="414"/>
    </row>
    <row r="59" spans="2:2" s="371" customFormat="1" x14ac:dyDescent="0.2">
      <c r="B59" s="414"/>
    </row>
    <row r="60" spans="2:2" s="371" customFormat="1" x14ac:dyDescent="0.2">
      <c r="B60" s="414"/>
    </row>
    <row r="61" spans="2:2" s="371" customFormat="1" x14ac:dyDescent="0.2">
      <c r="B61" s="414"/>
    </row>
    <row r="62" spans="2:2" s="371" customFormat="1" x14ac:dyDescent="0.2">
      <c r="B62" s="414"/>
    </row>
    <row r="63" spans="2:2" s="371" customFormat="1" x14ac:dyDescent="0.2">
      <c r="B63" s="414"/>
    </row>
  </sheetData>
  <customSheetViews>
    <customSheetView guid="{7776E5A9-720D-4A7F-AABE-6B4227AB8090}" scale="80">
      <selection activeCell="D2" sqref="D2"/>
      <pageMargins left="0" right="0" top="0" bottom="0" header="0" footer="0"/>
      <pageSetup paperSize="9" scale="85" orientation="landscape" r:id="rId1"/>
    </customSheetView>
    <customSheetView guid="{5C6599A9-EAC3-4F8A-BC3C-4202E097D9A3}" scale="80">
      <selection activeCell="D2" sqref="D2"/>
      <pageMargins left="0" right="0" top="0" bottom="0" header="0" footer="0"/>
      <pageSetup paperSize="9" scale="85" orientation="landscape" r:id="rId2"/>
    </customSheetView>
    <customSheetView guid="{393448E9-5930-460D-BA75-37977D66BEC8}" scale="80">
      <selection activeCell="D2" sqref="D2"/>
      <pageMargins left="0" right="0" top="0" bottom="0" header="0" footer="0"/>
      <pageSetup paperSize="9" scale="85" orientation="landscape" r:id="rId3"/>
    </customSheetView>
    <customSheetView guid="{C8CEDB1B-3B18-41FE-9361-2EB234E2EB8D}" scale="80">
      <selection activeCell="D2" sqref="D2"/>
      <pageMargins left="0" right="0" top="0" bottom="0" header="0" footer="0"/>
      <pageSetup paperSize="9" scale="85" orientation="landscape" r:id="rId4"/>
    </customSheetView>
    <customSheetView guid="{0076920E-EC0A-4FA8-AF12-CD6DC80D1161}" scale="80">
      <selection activeCell="D2" sqref="D2"/>
      <pageMargins left="0" right="0" top="0" bottom="0" header="0" footer="0"/>
      <pageSetup paperSize="9" scale="85" orientation="landscape" r:id="rId5"/>
    </customSheetView>
    <customSheetView guid="{2353566C-F160-4A96-908F-42A826CC08BB}" scale="80">
      <selection activeCell="D2" sqref="D2"/>
      <pageMargins left="0" right="0" top="0" bottom="0" header="0" footer="0"/>
      <pageSetup paperSize="9" scale="85" orientation="landscape" r:id="rId6"/>
    </customSheetView>
  </customSheetViews>
  <pageMargins left="0.7" right="0.7" top="0.75" bottom="0.75" header="0.3" footer="0.3"/>
  <pageSetup paperSize="9" scale="85" orientation="landscape" r:id="rId7"/>
  <drawing r:id="rId8"/>
  <legacyDrawing r:id="rId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5A6CC-9813-4EE5-AEC0-5CBDB533D31A}">
  <sheetPr>
    <tabColor rgb="FF92D050"/>
  </sheetPr>
  <dimension ref="B1:M34"/>
  <sheetViews>
    <sheetView showGridLines="0" zoomScale="90" zoomScaleNormal="60" workbookViewId="0">
      <selection activeCell="C19" sqref="C19"/>
    </sheetView>
  </sheetViews>
  <sheetFormatPr defaultColWidth="8.85546875" defaultRowHeight="12.75" x14ac:dyDescent="0.2"/>
  <cols>
    <col min="1" max="1" width="2.140625" style="240" customWidth="1"/>
    <col min="2" max="2" width="33.42578125" style="240" customWidth="1"/>
    <col min="3" max="3" width="29" style="240" customWidth="1"/>
    <col min="4" max="4" width="28.5703125" style="240" customWidth="1"/>
    <col min="5" max="5" width="31.5703125" style="240" customWidth="1"/>
    <col min="6" max="6" width="38.85546875" style="240" customWidth="1"/>
    <col min="7" max="16384" width="8.85546875" style="240"/>
  </cols>
  <sheetData>
    <row r="1" spans="2:13" x14ac:dyDescent="0.2">
      <c r="B1" s="420" t="s">
        <v>1099</v>
      </c>
      <c r="C1" s="420"/>
      <c r="F1" s="421" t="s">
        <v>39</v>
      </c>
    </row>
    <row r="2" spans="2:13" x14ac:dyDescent="0.2">
      <c r="B2" s="420" t="s">
        <v>476</v>
      </c>
      <c r="C2" s="420"/>
      <c r="F2" s="422"/>
    </row>
    <row r="3" spans="2:13" ht="16.5" thickBot="1" x14ac:dyDescent="0.3">
      <c r="B3" s="471" t="s">
        <v>1100</v>
      </c>
      <c r="C3" s="423"/>
      <c r="D3" s="420"/>
      <c r="F3" s="422">
        <v>45216</v>
      </c>
    </row>
    <row r="4" spans="2:13" x14ac:dyDescent="0.2">
      <c r="B4" s="424" t="s">
        <v>1101</v>
      </c>
      <c r="C4" s="1561" t="s">
        <v>1102</v>
      </c>
      <c r="D4" s="1562"/>
      <c r="E4" s="712" t="s">
        <v>1103</v>
      </c>
      <c r="F4" s="425" t="s">
        <v>802</v>
      </c>
    </row>
    <row r="5" spans="2:13" ht="13.5" customHeight="1" x14ac:dyDescent="0.2">
      <c r="B5" s="426" t="s">
        <v>1104</v>
      </c>
      <c r="C5" s="1172" t="s">
        <v>1105</v>
      </c>
      <c r="D5" s="427" t="s">
        <v>1106</v>
      </c>
      <c r="E5" s="427"/>
      <c r="F5" s="428"/>
    </row>
    <row r="6" spans="2:13" ht="13.5" thickBot="1" x14ac:dyDescent="0.25">
      <c r="B6" s="429" t="s">
        <v>1107</v>
      </c>
      <c r="C6" s="1173"/>
      <c r="D6" s="430"/>
      <c r="E6" s="431"/>
      <c r="F6" s="432"/>
    </row>
    <row r="7" spans="2:13" x14ac:dyDescent="0.2">
      <c r="B7" s="433" t="s">
        <v>1108</v>
      </c>
      <c r="C7" s="434"/>
      <c r="D7" s="434"/>
      <c r="E7" s="435"/>
      <c r="F7" s="436"/>
    </row>
    <row r="8" spans="2:13" x14ac:dyDescent="0.2">
      <c r="B8" s="437" t="s">
        <v>1109</v>
      </c>
      <c r="C8" s="438" t="s">
        <v>1110</v>
      </c>
      <c r="D8" s="438" t="s">
        <v>1111</v>
      </c>
      <c r="E8" s="438" t="s">
        <v>1111</v>
      </c>
      <c r="F8" s="439"/>
      <c r="G8" s="260"/>
      <c r="H8" s="237"/>
      <c r="I8" s="237"/>
      <c r="J8" s="237"/>
      <c r="K8" s="237"/>
      <c r="L8" s="237"/>
      <c r="M8" s="237"/>
    </row>
    <row r="9" spans="2:13" x14ac:dyDescent="0.2">
      <c r="B9" s="440" t="s">
        <v>1112</v>
      </c>
      <c r="C9" s="438" t="s">
        <v>1113</v>
      </c>
      <c r="D9" s="438" t="s">
        <v>1113</v>
      </c>
      <c r="E9" s="438" t="s">
        <v>1113</v>
      </c>
      <c r="F9" s="439"/>
      <c r="G9" s="263"/>
      <c r="H9" s="237"/>
      <c r="I9" s="237"/>
      <c r="J9" s="237"/>
      <c r="K9" s="237"/>
      <c r="L9" s="237"/>
      <c r="M9" s="237"/>
    </row>
    <row r="10" spans="2:13" x14ac:dyDescent="0.2">
      <c r="B10" s="440" t="s">
        <v>1114</v>
      </c>
      <c r="C10" s="438" t="s">
        <v>1113</v>
      </c>
      <c r="D10" s="438" t="s">
        <v>1113</v>
      </c>
      <c r="E10" s="438" t="s">
        <v>1113</v>
      </c>
      <c r="F10" s="439" t="s">
        <v>1115</v>
      </c>
      <c r="G10" s="441"/>
      <c r="H10" s="237"/>
      <c r="I10" s="237"/>
      <c r="J10" s="237"/>
      <c r="K10" s="237"/>
      <c r="L10" s="237"/>
      <c r="M10" s="237"/>
    </row>
    <row r="11" spans="2:13" x14ac:dyDescent="0.2">
      <c r="B11" s="440" t="s">
        <v>1116</v>
      </c>
      <c r="C11" s="438" t="s">
        <v>1113</v>
      </c>
      <c r="D11" s="438" t="s">
        <v>1113</v>
      </c>
      <c r="E11" s="438" t="s">
        <v>1113</v>
      </c>
      <c r="F11" s="439" t="s">
        <v>1117</v>
      </c>
      <c r="G11" s="441"/>
      <c r="H11" s="237"/>
      <c r="I11" s="237"/>
      <c r="J11" s="237"/>
      <c r="K11" s="237"/>
      <c r="L11" s="237"/>
      <c r="M11" s="237"/>
    </row>
    <row r="12" spans="2:13" x14ac:dyDescent="0.2">
      <c r="B12" s="440" t="s">
        <v>1118</v>
      </c>
      <c r="C12" s="438" t="s">
        <v>1113</v>
      </c>
      <c r="D12" s="438" t="s">
        <v>1113</v>
      </c>
      <c r="E12" s="438" t="s">
        <v>1113</v>
      </c>
      <c r="F12" s="439"/>
      <c r="G12" s="441"/>
      <c r="H12" s="237"/>
      <c r="I12" s="237"/>
      <c r="J12" s="237"/>
      <c r="K12" s="237"/>
      <c r="L12" s="237"/>
      <c r="M12" s="237"/>
    </row>
    <row r="13" spans="2:13" x14ac:dyDescent="0.2">
      <c r="B13" s="442" t="s">
        <v>1119</v>
      </c>
      <c r="C13" s="443" t="s">
        <v>1120</v>
      </c>
      <c r="D13" s="443" t="s">
        <v>1121</v>
      </c>
      <c r="E13" s="444" t="s">
        <v>1122</v>
      </c>
      <c r="F13" s="445"/>
      <c r="G13" s="446"/>
      <c r="H13" s="237"/>
      <c r="I13" s="237"/>
      <c r="J13" s="237"/>
      <c r="K13" s="237"/>
      <c r="L13" s="237"/>
      <c r="M13" s="237"/>
    </row>
    <row r="14" spans="2:13" x14ac:dyDescent="0.2">
      <c r="B14" s="442" t="s">
        <v>1123</v>
      </c>
      <c r="C14" s="443" t="s">
        <v>1124</v>
      </c>
      <c r="D14" s="443" t="s">
        <v>1125</v>
      </c>
      <c r="E14" s="444" t="s">
        <v>1126</v>
      </c>
      <c r="F14" s="445"/>
      <c r="G14" s="441"/>
      <c r="H14" s="237"/>
      <c r="I14" s="237"/>
      <c r="J14" s="237"/>
      <c r="K14" s="237"/>
      <c r="L14" s="237"/>
      <c r="M14" s="237"/>
    </row>
    <row r="15" spans="2:13" x14ac:dyDescent="0.2">
      <c r="B15" s="442" t="s">
        <v>1127</v>
      </c>
      <c r="C15" s="443" t="s">
        <v>1128</v>
      </c>
      <c r="D15" s="443" t="s">
        <v>1129</v>
      </c>
      <c r="E15" s="444" t="s">
        <v>1130</v>
      </c>
      <c r="F15" s="445"/>
      <c r="G15" s="237"/>
      <c r="H15" s="237"/>
      <c r="I15" s="237"/>
      <c r="J15" s="237"/>
      <c r="K15" s="237"/>
      <c r="L15" s="237"/>
      <c r="M15" s="237"/>
    </row>
    <row r="16" spans="2:13" x14ac:dyDescent="0.2">
      <c r="B16" s="447" t="s">
        <v>1131</v>
      </c>
      <c r="C16" s="448"/>
      <c r="D16" s="448"/>
      <c r="E16" s="449"/>
      <c r="F16" s="450"/>
      <c r="H16" s="237"/>
      <c r="I16" s="237"/>
      <c r="J16" s="237"/>
      <c r="K16" s="237"/>
      <c r="L16" s="237"/>
    </row>
    <row r="17" spans="2:12" ht="26.1" customHeight="1" x14ac:dyDescent="0.2">
      <c r="B17" s="440" t="s">
        <v>1132</v>
      </c>
      <c r="C17" s="438" t="s">
        <v>1133</v>
      </c>
      <c r="D17" s="438" t="s">
        <v>1133</v>
      </c>
      <c r="E17" s="451" t="s">
        <v>1134</v>
      </c>
      <c r="F17" s="439" t="s">
        <v>1135</v>
      </c>
      <c r="H17" s="237"/>
      <c r="I17" s="237"/>
      <c r="J17" s="237"/>
      <c r="K17" s="237"/>
      <c r="L17" s="237"/>
    </row>
    <row r="18" spans="2:12" ht="50.1" customHeight="1" x14ac:dyDescent="0.2">
      <c r="B18" s="452" t="s">
        <v>1136</v>
      </c>
      <c r="C18" s="453" t="s">
        <v>1137</v>
      </c>
      <c r="D18" s="453" t="s">
        <v>1138</v>
      </c>
      <c r="E18" s="454" t="s">
        <v>1139</v>
      </c>
      <c r="F18" s="455" t="s">
        <v>1140</v>
      </c>
    </row>
    <row r="19" spans="2:12" ht="26.1" customHeight="1" x14ac:dyDescent="0.2">
      <c r="B19" s="442" t="s">
        <v>1141</v>
      </c>
      <c r="C19" s="453" t="s">
        <v>1142</v>
      </c>
      <c r="D19" s="453" t="s">
        <v>1142</v>
      </c>
      <c r="E19" s="444" t="s">
        <v>1143</v>
      </c>
      <c r="F19" s="455" t="s">
        <v>1144</v>
      </c>
      <c r="G19" s="271" t="s">
        <v>1145</v>
      </c>
    </row>
    <row r="20" spans="2:12" ht="97.5" customHeight="1" x14ac:dyDescent="0.2">
      <c r="B20" s="452" t="s">
        <v>1146</v>
      </c>
      <c r="C20" s="456" t="s">
        <v>1147</v>
      </c>
      <c r="D20" s="456" t="s">
        <v>1148</v>
      </c>
      <c r="E20" s="454" t="s">
        <v>1149</v>
      </c>
      <c r="F20" s="455" t="s">
        <v>1140</v>
      </c>
    </row>
    <row r="21" spans="2:12" ht="23.45" customHeight="1" x14ac:dyDescent="0.2">
      <c r="B21" s="457" t="s">
        <v>1150</v>
      </c>
      <c r="C21" s="458" t="s">
        <v>1113</v>
      </c>
      <c r="D21" s="458" t="s">
        <v>1113</v>
      </c>
      <c r="E21" s="458" t="s">
        <v>1113</v>
      </c>
      <c r="F21" s="459"/>
    </row>
    <row r="22" spans="2:12" ht="48.6" customHeight="1" x14ac:dyDescent="0.2">
      <c r="B22" s="442" t="s">
        <v>1151</v>
      </c>
      <c r="C22" s="453" t="s">
        <v>1152</v>
      </c>
      <c r="D22" s="453" t="s">
        <v>1153</v>
      </c>
      <c r="E22" s="460" t="s">
        <v>1154</v>
      </c>
      <c r="F22" s="461" t="s">
        <v>1155</v>
      </c>
    </row>
    <row r="23" spans="2:12" ht="22.35" customHeight="1" x14ac:dyDescent="0.2">
      <c r="B23" s="442" t="s">
        <v>1156</v>
      </c>
      <c r="C23" s="453" t="s">
        <v>1157</v>
      </c>
      <c r="D23" s="453" t="s">
        <v>1158</v>
      </c>
      <c r="E23" s="444" t="s">
        <v>1159</v>
      </c>
      <c r="F23" s="455"/>
    </row>
    <row r="24" spans="2:12" ht="26.1" customHeight="1" x14ac:dyDescent="0.2">
      <c r="B24" s="440" t="s">
        <v>656</v>
      </c>
      <c r="C24" s="451" t="s">
        <v>1160</v>
      </c>
      <c r="D24" s="451" t="s">
        <v>1160</v>
      </c>
      <c r="E24" s="438" t="s">
        <v>1160</v>
      </c>
      <c r="F24" s="462" t="s">
        <v>1161</v>
      </c>
    </row>
    <row r="25" spans="2:12" x14ac:dyDescent="0.2">
      <c r="B25" s="440" t="s">
        <v>1162</v>
      </c>
      <c r="C25" s="438" t="s">
        <v>1113</v>
      </c>
      <c r="D25" s="438" t="s">
        <v>1113</v>
      </c>
      <c r="E25" s="438" t="s">
        <v>1113</v>
      </c>
      <c r="F25" s="439"/>
    </row>
    <row r="26" spans="2:12" x14ac:dyDescent="0.2">
      <c r="B26" s="440" t="s">
        <v>1163</v>
      </c>
      <c r="C26" s="438" t="s">
        <v>1164</v>
      </c>
      <c r="D26" s="438" t="s">
        <v>1164</v>
      </c>
      <c r="E26" s="438" t="s">
        <v>1164</v>
      </c>
      <c r="F26" s="439" t="s">
        <v>1165</v>
      </c>
    </row>
    <row r="27" spans="2:12" x14ac:dyDescent="0.2">
      <c r="B27" s="447" t="s">
        <v>1166</v>
      </c>
      <c r="C27" s="448"/>
      <c r="D27" s="448"/>
      <c r="E27" s="449"/>
      <c r="F27" s="450"/>
    </row>
    <row r="28" spans="2:12" ht="30" customHeight="1" x14ac:dyDescent="0.2">
      <c r="B28" s="1169" t="s">
        <v>1167</v>
      </c>
      <c r="C28" s="453" t="s">
        <v>1168</v>
      </c>
      <c r="D28" s="453" t="s">
        <v>1169</v>
      </c>
      <c r="E28" s="464" t="s">
        <v>1170</v>
      </c>
      <c r="F28" s="1170" t="s">
        <v>1171</v>
      </c>
      <c r="G28" s="1171" t="s">
        <v>1172</v>
      </c>
    </row>
    <row r="29" spans="2:12" ht="24" customHeight="1" x14ac:dyDescent="0.2">
      <c r="B29" s="1169" t="s">
        <v>1173</v>
      </c>
      <c r="C29" s="453" t="s">
        <v>1174</v>
      </c>
      <c r="D29" s="453" t="s">
        <v>1175</v>
      </c>
      <c r="E29" s="464" t="s">
        <v>1176</v>
      </c>
      <c r="F29" s="465" t="s">
        <v>1177</v>
      </c>
      <c r="G29" s="237"/>
      <c r="H29" s="237"/>
      <c r="I29" s="237"/>
      <c r="J29" s="237"/>
    </row>
    <row r="30" spans="2:12" ht="24.6" customHeight="1" x14ac:dyDescent="0.2">
      <c r="B30" s="463" t="s">
        <v>1178</v>
      </c>
      <c r="C30" s="453" t="s">
        <v>1179</v>
      </c>
      <c r="D30" s="453" t="s">
        <v>1180</v>
      </c>
      <c r="E30" s="464" t="s">
        <v>1181</v>
      </c>
      <c r="F30" s="465"/>
      <c r="G30" s="237"/>
      <c r="H30" s="237"/>
      <c r="I30" s="237"/>
      <c r="J30" s="237"/>
    </row>
    <row r="31" spans="2:12" x14ac:dyDescent="0.2">
      <c r="B31" s="447" t="s">
        <v>1182</v>
      </c>
      <c r="C31" s="448"/>
      <c r="D31" s="448"/>
      <c r="E31" s="449"/>
      <c r="F31" s="450"/>
      <c r="G31" s="237"/>
      <c r="H31" s="237"/>
      <c r="I31" s="237"/>
      <c r="J31" s="237"/>
    </row>
    <row r="32" spans="2:12" x14ac:dyDescent="0.2">
      <c r="B32" s="447" t="s">
        <v>1183</v>
      </c>
      <c r="C32" s="448"/>
      <c r="D32" s="448"/>
      <c r="E32" s="449"/>
      <c r="F32" s="450"/>
      <c r="G32" s="237"/>
      <c r="H32" s="237"/>
      <c r="I32" s="237"/>
      <c r="J32" s="237"/>
    </row>
    <row r="33" spans="2:10" ht="13.5" thickBot="1" x14ac:dyDescent="0.25">
      <c r="B33" s="466" t="s">
        <v>1184</v>
      </c>
      <c r="C33" s="467" t="s">
        <v>1185</v>
      </c>
      <c r="D33" s="468" t="s">
        <v>1186</v>
      </c>
      <c r="E33" s="469" t="s">
        <v>1186</v>
      </c>
      <c r="F33" s="470" t="s">
        <v>1187</v>
      </c>
      <c r="G33" s="237"/>
      <c r="H33" s="237"/>
      <c r="I33" s="237"/>
      <c r="J33" s="237"/>
    </row>
    <row r="34" spans="2:10" x14ac:dyDescent="0.2">
      <c r="G34" s="237"/>
      <c r="H34" s="237"/>
      <c r="I34" s="237"/>
      <c r="J34" s="237"/>
    </row>
  </sheetData>
  <mergeCells count="1">
    <mergeCell ref="C4:D4"/>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
  <sheetViews>
    <sheetView topLeftCell="A52" zoomScale="70" zoomScaleNormal="70" workbookViewId="0">
      <selection activeCell="K119" sqref="K119"/>
    </sheetView>
  </sheetViews>
  <sheetFormatPr defaultColWidth="8.85546875" defaultRowHeight="12.75" x14ac:dyDescent="0.2"/>
  <cols>
    <col min="1" max="16384" width="8.85546875" style="237"/>
  </cols>
  <sheetData/>
  <customSheetViews>
    <customSheetView guid="{7776E5A9-720D-4A7F-AABE-6B4227AB8090}" scale="70" topLeftCell="A40">
      <selection activeCell="K119" sqref="K119"/>
      <rowBreaks count="3" manualBreakCount="3">
        <brk id="28" max="16383" man="1"/>
        <brk id="58" max="16383" man="1"/>
        <brk id="91" max="16383" man="1"/>
      </rowBreaks>
      <pageMargins left="0" right="0" top="0" bottom="0" header="0" footer="0"/>
      <pageSetup paperSize="9" orientation="landscape" r:id="rId1"/>
    </customSheetView>
    <customSheetView guid="{5C6599A9-EAC3-4F8A-BC3C-4202E097D9A3}" scale="70" topLeftCell="A40">
      <selection activeCell="K119" sqref="K119"/>
      <rowBreaks count="3" manualBreakCount="3">
        <brk id="28" max="16383" man="1"/>
        <brk id="58" max="16383" man="1"/>
        <brk id="91" max="16383" man="1"/>
      </rowBreaks>
      <pageMargins left="0" right="0" top="0" bottom="0" header="0" footer="0"/>
      <pageSetup paperSize="9" orientation="landscape" r:id="rId2"/>
    </customSheetView>
    <customSheetView guid="{393448E9-5930-460D-BA75-37977D66BEC8}" scale="70" topLeftCell="A40">
      <selection activeCell="K119" sqref="K119"/>
      <rowBreaks count="3" manualBreakCount="3">
        <brk id="28" max="16383" man="1"/>
        <brk id="58" max="16383" man="1"/>
        <brk id="91" max="16383" man="1"/>
      </rowBreaks>
      <pageMargins left="0" right="0" top="0" bottom="0" header="0" footer="0"/>
      <pageSetup paperSize="9" orientation="landscape" r:id="rId3"/>
    </customSheetView>
    <customSheetView guid="{C8CEDB1B-3B18-41FE-9361-2EB234E2EB8D}" scale="70" topLeftCell="A40">
      <selection activeCell="K119" sqref="K119"/>
      <rowBreaks count="3" manualBreakCount="3">
        <brk id="28" max="16383" man="1"/>
        <brk id="58" max="16383" man="1"/>
        <brk id="91" max="16383" man="1"/>
      </rowBreaks>
      <pageMargins left="0" right="0" top="0" bottom="0" header="0" footer="0"/>
      <pageSetup paperSize="9" orientation="landscape" r:id="rId4"/>
    </customSheetView>
    <customSheetView guid="{0076920E-EC0A-4FA8-AF12-CD6DC80D1161}" scale="70" topLeftCell="A40">
      <selection activeCell="K119" sqref="K119"/>
      <rowBreaks count="3" manualBreakCount="3">
        <brk id="28" max="16383" man="1"/>
        <brk id="58" max="16383" man="1"/>
        <brk id="91" max="16383" man="1"/>
      </rowBreaks>
      <pageMargins left="0" right="0" top="0" bottom="0" header="0" footer="0"/>
      <pageSetup paperSize="9" orientation="landscape" r:id="rId5"/>
    </customSheetView>
    <customSheetView guid="{2353566C-F160-4A96-908F-42A826CC08BB}" scale="70">
      <selection activeCell="K119" sqref="K119"/>
      <rowBreaks count="3" manualBreakCount="3">
        <brk id="28" max="16383" man="1"/>
        <brk id="58" max="16383" man="1"/>
        <brk id="91" max="16383" man="1"/>
      </rowBreaks>
      <pageMargins left="0" right="0" top="0" bottom="0" header="0" footer="0"/>
      <pageSetup paperSize="9" orientation="landscape" r:id="rId6"/>
    </customSheetView>
  </customSheetViews>
  <pageMargins left="0.70866141732283472" right="0.70866141732283472" top="0.74803149606299213" bottom="0.74803149606299213" header="0.31496062992125984" footer="0.31496062992125984"/>
  <pageSetup paperSize="9" orientation="landscape" r:id="rId7"/>
  <rowBreaks count="3" manualBreakCount="3">
    <brk id="28" max="16383" man="1"/>
    <brk id="58" max="16383" man="1"/>
    <brk id="91" max="16383" man="1"/>
  </rowBreaks>
  <drawing r:id="rId8"/>
  <legacyDrawing r:id="rId9"/>
  <oleObjects>
    <mc:AlternateContent xmlns:mc="http://schemas.openxmlformats.org/markup-compatibility/2006">
      <mc:Choice Requires="x14">
        <oleObject progId="PowerPoint.Slide.12" shapeId="1025" r:id="rId10">
          <objectPr defaultSize="0" autoPict="0" r:id="rId11">
            <anchor moveWithCells="1">
              <from>
                <xdr:col>0</xdr:col>
                <xdr:colOff>0</xdr:colOff>
                <xdr:row>91</xdr:row>
                <xdr:rowOff>152400</xdr:rowOff>
              </from>
              <to>
                <xdr:col>14</xdr:col>
                <xdr:colOff>485775</xdr:colOff>
                <xdr:row>122</xdr:row>
                <xdr:rowOff>28575</xdr:rowOff>
              </to>
            </anchor>
          </objectPr>
        </oleObject>
      </mc:Choice>
      <mc:Fallback>
        <oleObject progId="PowerPoint.Slide.12" shapeId="1025" r:id="rId10"/>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C30"/>
  <sheetViews>
    <sheetView workbookViewId="0">
      <selection activeCell="O30" sqref="O30"/>
    </sheetView>
  </sheetViews>
  <sheetFormatPr defaultColWidth="9.140625" defaultRowHeight="15" x14ac:dyDescent="0.25"/>
  <cols>
    <col min="1" max="1" width="9.140625" style="472"/>
    <col min="2" max="2" width="9.140625" style="472" customWidth="1"/>
    <col min="3" max="16384" width="9.140625" style="472"/>
  </cols>
  <sheetData>
    <row r="2" spans="1:3" ht="18.75" x14ac:dyDescent="0.3">
      <c r="C2" s="473" t="s">
        <v>50</v>
      </c>
    </row>
    <row r="3" spans="1:3" ht="3.6" customHeight="1" x14ac:dyDescent="0.25"/>
    <row r="4" spans="1:3" x14ac:dyDescent="0.25">
      <c r="A4" s="474" t="s">
        <v>51</v>
      </c>
    </row>
    <row r="5" spans="1:3" x14ac:dyDescent="0.25">
      <c r="A5" s="474" t="s">
        <v>52</v>
      </c>
    </row>
    <row r="22" spans="3:3" ht="18.75" x14ac:dyDescent="0.3">
      <c r="C22" s="473" t="s">
        <v>51</v>
      </c>
    </row>
    <row r="29" spans="3:3" ht="5.0999999999999996" customHeight="1" x14ac:dyDescent="0.25"/>
    <row r="30" spans="3:3" ht="18.75" x14ac:dyDescent="0.3">
      <c r="C30" s="473" t="s">
        <v>51</v>
      </c>
    </row>
  </sheetData>
  <customSheetViews>
    <customSheetView guid="{7776E5A9-720D-4A7F-AABE-6B4227AB8090}">
      <selection activeCell="L119" sqref="L119"/>
      <pageMargins left="0" right="0" top="0" bottom="0" header="0" footer="0"/>
      <pageSetup paperSize="9" orientation="landscape" r:id="rId1"/>
    </customSheetView>
    <customSheetView guid="{5C6599A9-EAC3-4F8A-BC3C-4202E097D9A3}">
      <selection activeCell="L119" sqref="L119"/>
      <pageMargins left="0" right="0" top="0" bottom="0" header="0" footer="0"/>
      <pageSetup paperSize="9" orientation="landscape" r:id="rId2"/>
    </customSheetView>
    <customSheetView guid="{393448E9-5930-460D-BA75-37977D66BEC8}">
      <selection activeCell="L119" sqref="L119"/>
      <pageMargins left="0" right="0" top="0" bottom="0" header="0" footer="0"/>
      <pageSetup paperSize="9" orientation="landscape" r:id="rId3"/>
    </customSheetView>
    <customSheetView guid="{C8CEDB1B-3B18-41FE-9361-2EB234E2EB8D}">
      <selection activeCell="L119" sqref="L119"/>
      <pageMargins left="0" right="0" top="0" bottom="0" header="0" footer="0"/>
      <pageSetup paperSize="9" orientation="landscape" r:id="rId4"/>
    </customSheetView>
    <customSheetView guid="{0076920E-EC0A-4FA8-AF12-CD6DC80D1161}">
      <selection activeCell="L119" sqref="L119"/>
      <pageMargins left="0" right="0" top="0" bottom="0" header="0" footer="0"/>
      <pageSetup paperSize="9" orientation="landscape" r:id="rId5"/>
    </customSheetView>
    <customSheetView guid="{2353566C-F160-4A96-908F-42A826CC08BB}">
      <selection activeCell="L119" sqref="L119"/>
      <pageMargins left="0" right="0" top="0" bottom="0" header="0" footer="0"/>
      <pageSetup paperSize="9" orientation="landscape" r:id="rId6"/>
    </customSheetView>
  </customSheetViews>
  <pageMargins left="0.51181102362204722" right="0" top="0.74803149606299213" bottom="0" header="0.31496062992125984" footer="0.31496062992125984"/>
  <pageSetup paperSize="9" orientation="landscape" r:id="rId7"/>
  <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23"/>
  <sheetViews>
    <sheetView zoomScaleNormal="100" workbookViewId="0">
      <pane ySplit="8" topLeftCell="A128" activePane="bottomLeft" state="frozen"/>
      <selection pane="bottomLeft" activeCell="R157" sqref="R157"/>
    </sheetView>
  </sheetViews>
  <sheetFormatPr defaultColWidth="8.85546875" defaultRowHeight="11.25" x14ac:dyDescent="0.2"/>
  <cols>
    <col min="1" max="1" width="8.85546875" style="174"/>
    <col min="2" max="2" width="9.42578125" style="139" customWidth="1"/>
    <col min="3" max="3" width="8.85546875" style="174"/>
    <col min="4" max="4" width="81.85546875" style="174" customWidth="1"/>
    <col min="5" max="5" width="12.7109375" style="174" customWidth="1"/>
    <col min="6" max="6" width="8.42578125" style="837" customWidth="1"/>
    <col min="7" max="18" width="5.5703125" style="186" customWidth="1"/>
    <col min="19" max="19" width="7.5703125" style="186" customWidth="1"/>
    <col min="20" max="20" width="49.5703125" style="177" customWidth="1"/>
    <col min="21" max="21" width="12" style="174" customWidth="1"/>
    <col min="22" max="16384" width="8.85546875" style="174"/>
  </cols>
  <sheetData>
    <row r="1" spans="1:20" ht="12.75" x14ac:dyDescent="0.2">
      <c r="C1" s="175" t="s">
        <v>53</v>
      </c>
      <c r="E1" s="1039" t="s">
        <v>54</v>
      </c>
      <c r="M1" s="820"/>
      <c r="N1" s="821"/>
      <c r="O1" s="822"/>
      <c r="P1" s="822"/>
    </row>
    <row r="2" spans="1:20" ht="12.75" x14ac:dyDescent="0.2">
      <c r="C2" s="175" t="s">
        <v>55</v>
      </c>
      <c r="E2" s="1040" t="s">
        <v>56</v>
      </c>
      <c r="F2" s="838"/>
      <c r="M2" s="817"/>
      <c r="N2" s="817" t="s">
        <v>57</v>
      </c>
      <c r="O2" s="817"/>
    </row>
    <row r="3" spans="1:20" x14ac:dyDescent="0.2">
      <c r="C3" s="174" t="s">
        <v>58</v>
      </c>
      <c r="E3" s="1041" t="s">
        <v>59</v>
      </c>
      <c r="F3" s="839"/>
      <c r="M3" s="818" t="s">
        <v>60</v>
      </c>
      <c r="N3" s="819"/>
      <c r="O3" s="819"/>
    </row>
    <row r="4" spans="1:20" ht="12" customHeight="1" x14ac:dyDescent="0.2">
      <c r="C4" s="536" t="s">
        <v>61</v>
      </c>
      <c r="D4" s="535" t="s">
        <v>62</v>
      </c>
      <c r="E4" s="1042" t="s">
        <v>63</v>
      </c>
      <c r="F4" s="840"/>
    </row>
    <row r="5" spans="1:20" ht="12" customHeight="1" x14ac:dyDescent="0.2">
      <c r="C5" s="536"/>
      <c r="D5" s="1019"/>
      <c r="E5" s="1043" t="s">
        <v>64</v>
      </c>
      <c r="F5" s="840"/>
    </row>
    <row r="6" spans="1:20" ht="12" thickBot="1" x14ac:dyDescent="0.25">
      <c r="F6" s="841"/>
      <c r="O6" s="198"/>
      <c r="P6" s="534" t="s">
        <v>65</v>
      </c>
      <c r="T6" s="680" t="s">
        <v>66</v>
      </c>
    </row>
    <row r="7" spans="1:20" ht="12" x14ac:dyDescent="0.2">
      <c r="A7" s="578"/>
      <c r="B7" s="193"/>
      <c r="C7" s="2"/>
      <c r="D7" s="3"/>
      <c r="E7" s="4" t="s">
        <v>67</v>
      </c>
      <c r="F7" s="842"/>
      <c r="G7" s="1499" t="str">
        <f>+C1</f>
        <v>PREL Tidplan Budget 2025</v>
      </c>
      <c r="H7" s="1500"/>
      <c r="I7" s="1500"/>
      <c r="J7" s="1500"/>
      <c r="K7" s="1500"/>
      <c r="L7" s="1500"/>
      <c r="M7" s="1500"/>
      <c r="N7" s="1500"/>
      <c r="O7" s="1500"/>
      <c r="P7" s="1500"/>
      <c r="Q7" s="1500"/>
      <c r="R7" s="1501"/>
      <c r="S7" s="1009">
        <v>2025</v>
      </c>
    </row>
    <row r="8" spans="1:20" ht="12.75" thickBot="1" x14ac:dyDescent="0.25">
      <c r="A8" s="579" t="s">
        <v>68</v>
      </c>
      <c r="B8" s="194" t="s">
        <v>69</v>
      </c>
      <c r="C8" s="5" t="s">
        <v>70</v>
      </c>
      <c r="D8" s="6" t="s">
        <v>71</v>
      </c>
      <c r="E8" s="7" t="s">
        <v>72</v>
      </c>
      <c r="F8" s="843" t="s">
        <v>73</v>
      </c>
      <c r="G8" s="8" t="s">
        <v>74</v>
      </c>
      <c r="H8" s="8" t="s">
        <v>75</v>
      </c>
      <c r="I8" s="8" t="s">
        <v>76</v>
      </c>
      <c r="J8" s="8" t="s">
        <v>77</v>
      </c>
      <c r="K8" s="8" t="s">
        <v>78</v>
      </c>
      <c r="L8" s="8" t="s">
        <v>79</v>
      </c>
      <c r="M8" s="8" t="s">
        <v>80</v>
      </c>
      <c r="N8" s="8" t="s">
        <v>81</v>
      </c>
      <c r="O8" s="8" t="s">
        <v>82</v>
      </c>
      <c r="P8" s="8" t="s">
        <v>83</v>
      </c>
      <c r="Q8" s="8" t="s">
        <v>84</v>
      </c>
      <c r="R8" s="9" t="s">
        <v>85</v>
      </c>
      <c r="S8" s="197">
        <v>2024</v>
      </c>
    </row>
    <row r="9" spans="1:20" ht="14.45" customHeight="1" thickTop="1" x14ac:dyDescent="0.2">
      <c r="A9" s="580" t="s">
        <v>86</v>
      </c>
      <c r="B9" s="581" t="s">
        <v>87</v>
      </c>
      <c r="C9" s="10" t="s">
        <v>88</v>
      </c>
      <c r="D9" s="11" t="s">
        <v>89</v>
      </c>
      <c r="E9" s="12"/>
      <c r="F9" s="844"/>
      <c r="G9" s="184"/>
      <c r="H9" s="184"/>
      <c r="I9" s="184"/>
      <c r="J9" s="184"/>
      <c r="K9" s="184"/>
      <c r="L9" s="184"/>
      <c r="M9" s="184"/>
      <c r="N9" s="184"/>
      <c r="O9" s="184"/>
      <c r="P9" s="184"/>
      <c r="Q9" s="184"/>
      <c r="R9" s="184"/>
      <c r="S9" s="199"/>
    </row>
    <row r="10" spans="1:20" ht="18.75" x14ac:dyDescent="0.2">
      <c r="A10" s="174" t="s">
        <v>90</v>
      </c>
      <c r="B10" s="195"/>
      <c r="C10" s="13">
        <v>48</v>
      </c>
      <c r="D10" s="14" t="s">
        <v>91</v>
      </c>
      <c r="E10" s="15" t="s">
        <v>92</v>
      </c>
      <c r="F10" s="845"/>
      <c r="G10" s="823" t="s">
        <v>93</v>
      </c>
      <c r="H10" s="183"/>
      <c r="I10" s="183"/>
      <c r="J10" s="183"/>
      <c r="K10" s="183"/>
      <c r="L10" s="183"/>
      <c r="M10" s="183"/>
      <c r="N10" s="183"/>
      <c r="O10" s="183"/>
      <c r="P10" s="183"/>
      <c r="Q10" s="183"/>
      <c r="R10" s="183"/>
      <c r="S10" s="200"/>
      <c r="T10" s="174" t="s">
        <v>94</v>
      </c>
    </row>
    <row r="11" spans="1:20" ht="18.75" x14ac:dyDescent="0.2">
      <c r="B11" s="195"/>
      <c r="C11" s="13"/>
      <c r="D11" s="14" t="s">
        <v>95</v>
      </c>
      <c r="E11" s="15" t="s">
        <v>96</v>
      </c>
      <c r="F11" s="845"/>
      <c r="G11" s="823" t="s">
        <v>97</v>
      </c>
      <c r="H11" s="183"/>
      <c r="I11" s="183"/>
      <c r="J11" s="183"/>
      <c r="K11" s="183"/>
      <c r="L11" s="183"/>
      <c r="M11" s="183"/>
      <c r="N11" s="183"/>
      <c r="O11" s="183"/>
      <c r="P11" s="183"/>
      <c r="Q11" s="183"/>
      <c r="R11" s="183"/>
      <c r="S11" s="200"/>
      <c r="T11" s="174" t="s">
        <v>98</v>
      </c>
    </row>
    <row r="12" spans="1:20" ht="18.75" x14ac:dyDescent="0.2">
      <c r="A12" s="174" t="s">
        <v>90</v>
      </c>
      <c r="B12" s="195"/>
      <c r="C12" s="13"/>
      <c r="D12" s="14" t="s">
        <v>99</v>
      </c>
      <c r="E12" s="15" t="s">
        <v>100</v>
      </c>
      <c r="F12" s="845"/>
      <c r="G12" s="823" t="s">
        <v>101</v>
      </c>
      <c r="H12" s="183"/>
      <c r="I12" s="183"/>
      <c r="J12" s="183"/>
      <c r="K12" s="183"/>
      <c r="L12" s="183"/>
      <c r="M12" s="183"/>
      <c r="N12" s="183"/>
      <c r="O12" s="183"/>
      <c r="P12" s="183"/>
      <c r="Q12" s="183"/>
      <c r="R12" s="183"/>
      <c r="S12" s="200"/>
      <c r="T12" s="174" t="s">
        <v>102</v>
      </c>
    </row>
    <row r="13" spans="1:20" ht="12" x14ac:dyDescent="0.2">
      <c r="A13" s="174" t="s">
        <v>90</v>
      </c>
      <c r="B13" s="195"/>
      <c r="C13" s="16" t="s">
        <v>103</v>
      </c>
      <c r="D13" s="14" t="s">
        <v>104</v>
      </c>
      <c r="E13" s="15" t="s">
        <v>105</v>
      </c>
      <c r="F13" s="845"/>
      <c r="G13" s="954" t="s">
        <v>106</v>
      </c>
      <c r="H13" s="577"/>
      <c r="I13" s="183"/>
      <c r="J13" s="183"/>
      <c r="K13" s="183"/>
      <c r="L13" s="183"/>
      <c r="M13" s="183"/>
      <c r="N13" s="183"/>
      <c r="O13" s="183"/>
      <c r="P13" s="183"/>
      <c r="Q13" s="183"/>
      <c r="R13" s="183"/>
      <c r="S13" s="200"/>
    </row>
    <row r="14" spans="1:20" ht="14.45" customHeight="1" x14ac:dyDescent="0.2">
      <c r="A14" s="174" t="s">
        <v>90</v>
      </c>
      <c r="B14" s="195"/>
      <c r="C14" s="16"/>
      <c r="D14" s="14" t="s">
        <v>107</v>
      </c>
      <c r="E14" s="17" t="s">
        <v>108</v>
      </c>
      <c r="F14" s="845"/>
      <c r="G14" s="590" t="s">
        <v>109</v>
      </c>
      <c r="H14" s="209"/>
      <c r="I14" s="183"/>
      <c r="J14" s="183"/>
      <c r="K14" s="183" t="s">
        <v>110</v>
      </c>
      <c r="L14" s="183"/>
      <c r="M14" s="183"/>
      <c r="N14" s="183"/>
      <c r="O14" s="183"/>
      <c r="P14" s="183"/>
      <c r="Q14" s="183"/>
      <c r="R14" s="183"/>
      <c r="S14" s="200"/>
      <c r="T14" s="177" t="s">
        <v>111</v>
      </c>
    </row>
    <row r="15" spans="1:20" ht="14.45" customHeight="1" x14ac:dyDescent="0.2">
      <c r="A15" s="174" t="s">
        <v>90</v>
      </c>
      <c r="B15" s="195"/>
      <c r="C15" s="16"/>
      <c r="D15" s="14" t="s">
        <v>112</v>
      </c>
      <c r="E15" s="17" t="s">
        <v>113</v>
      </c>
      <c r="F15" s="845"/>
      <c r="G15" s="1212" t="s">
        <v>106</v>
      </c>
      <c r="H15" s="209"/>
      <c r="I15" s="183"/>
      <c r="J15" s="183"/>
      <c r="K15" s="183"/>
      <c r="L15" s="183"/>
      <c r="M15" s="183"/>
      <c r="N15" s="183"/>
      <c r="O15" s="183"/>
      <c r="P15" s="183"/>
      <c r="Q15" s="183"/>
      <c r="R15" s="183"/>
      <c r="S15" s="200"/>
      <c r="T15" s="680"/>
    </row>
    <row r="16" spans="1:20" ht="14.45" customHeight="1" x14ac:dyDescent="0.2">
      <c r="A16" s="179" t="s">
        <v>114</v>
      </c>
      <c r="B16" s="538"/>
      <c r="C16" s="565" t="s">
        <v>115</v>
      </c>
      <c r="D16" s="566" t="s">
        <v>116</v>
      </c>
      <c r="E16" s="567" t="s">
        <v>117</v>
      </c>
      <c r="F16" s="846" t="s">
        <v>118</v>
      </c>
      <c r="G16" s="568"/>
      <c r="H16" s="1217" t="s">
        <v>119</v>
      </c>
      <c r="I16" s="192"/>
      <c r="J16" s="560"/>
      <c r="K16" s="192"/>
      <c r="L16" s="192"/>
      <c r="M16" s="192"/>
      <c r="N16" s="192"/>
      <c r="O16" s="192"/>
      <c r="P16" s="192"/>
      <c r="Q16" s="192"/>
      <c r="R16" s="192"/>
      <c r="S16" s="206"/>
    </row>
    <row r="17" spans="1:21" ht="18.75" x14ac:dyDescent="0.2">
      <c r="A17" s="174" t="s">
        <v>90</v>
      </c>
      <c r="B17" s="195"/>
      <c r="C17" s="18">
        <v>7</v>
      </c>
      <c r="D17" s="19" t="s">
        <v>120</v>
      </c>
      <c r="E17" s="15" t="s">
        <v>121</v>
      </c>
      <c r="F17" s="847" t="s">
        <v>122</v>
      </c>
      <c r="G17" s="183"/>
      <c r="H17" s="823" t="s">
        <v>123</v>
      </c>
      <c r="I17" s="183"/>
      <c r="J17" s="564"/>
      <c r="K17" s="183"/>
      <c r="L17" s="183"/>
      <c r="M17" s="183"/>
      <c r="N17" s="183"/>
      <c r="O17" s="183"/>
      <c r="P17" s="183"/>
      <c r="Q17" s="183"/>
      <c r="R17" s="183"/>
      <c r="S17" s="200"/>
      <c r="T17" s="177" t="s">
        <v>124</v>
      </c>
    </row>
    <row r="18" spans="1:21" ht="14.45" customHeight="1" x14ac:dyDescent="0.2">
      <c r="A18" s="580" t="s">
        <v>86</v>
      </c>
      <c r="B18" s="581"/>
      <c r="C18" s="21" t="s">
        <v>125</v>
      </c>
      <c r="D18" s="22" t="s">
        <v>126</v>
      </c>
      <c r="E18" s="22" t="s">
        <v>127</v>
      </c>
      <c r="F18" s="844"/>
      <c r="G18" s="184" t="s">
        <v>128</v>
      </c>
      <c r="H18" s="184" t="s">
        <v>129</v>
      </c>
      <c r="I18" s="184"/>
      <c r="J18" s="184"/>
      <c r="K18" s="184"/>
      <c r="L18" s="184"/>
      <c r="M18" s="184"/>
      <c r="N18" s="184"/>
      <c r="O18" s="184"/>
      <c r="P18" s="184"/>
      <c r="Q18" s="184"/>
      <c r="R18" s="184"/>
      <c r="S18" s="201"/>
    </row>
    <row r="19" spans="1:21" s="124" customFormat="1" ht="14.45" customHeight="1" x14ac:dyDescent="0.2">
      <c r="A19" s="196" t="s">
        <v>130</v>
      </c>
      <c r="B19" s="1008" t="s">
        <v>131</v>
      </c>
      <c r="C19" s="23"/>
      <c r="D19" s="26" t="s">
        <v>132</v>
      </c>
      <c r="E19" s="27" t="s">
        <v>113</v>
      </c>
      <c r="F19" s="845"/>
      <c r="G19" s="212" t="s">
        <v>106</v>
      </c>
      <c r="H19" s="188"/>
      <c r="I19" s="188"/>
      <c r="J19" s="188"/>
      <c r="K19" s="188"/>
      <c r="L19" s="188"/>
      <c r="M19" s="188"/>
      <c r="N19" s="188"/>
      <c r="O19" s="188"/>
      <c r="P19" s="188"/>
      <c r="Q19" s="188"/>
      <c r="R19" s="188"/>
      <c r="S19" s="217"/>
      <c r="T19" s="89"/>
      <c r="U19" s="174"/>
    </row>
    <row r="20" spans="1:21" ht="13.35" customHeight="1" x14ac:dyDescent="0.2">
      <c r="A20" s="196" t="s">
        <v>130</v>
      </c>
      <c r="B20" s="1008" t="s">
        <v>131</v>
      </c>
      <c r="C20" s="23">
        <v>49</v>
      </c>
      <c r="D20" s="24" t="s">
        <v>133</v>
      </c>
      <c r="E20" s="25" t="s">
        <v>134</v>
      </c>
      <c r="F20" s="845"/>
      <c r="G20" s="824" t="s">
        <v>135</v>
      </c>
      <c r="H20" s="183"/>
      <c r="I20" s="183"/>
      <c r="J20" s="183"/>
      <c r="K20" s="183"/>
      <c r="L20" s="183"/>
      <c r="M20" s="183"/>
      <c r="N20" s="183"/>
      <c r="O20" s="183"/>
      <c r="P20" s="183"/>
      <c r="Q20" s="183"/>
      <c r="R20" s="183"/>
      <c r="S20" s="200"/>
    </row>
    <row r="21" spans="1:21" ht="27.75" x14ac:dyDescent="0.2">
      <c r="A21" s="196" t="s">
        <v>130</v>
      </c>
      <c r="B21" s="1008" t="s">
        <v>131</v>
      </c>
      <c r="C21" s="23">
        <v>50</v>
      </c>
      <c r="D21" s="24" t="s">
        <v>136</v>
      </c>
      <c r="E21" s="25" t="s">
        <v>137</v>
      </c>
      <c r="F21" s="845"/>
      <c r="G21" s="212" t="s">
        <v>138</v>
      </c>
      <c r="H21" s="183"/>
      <c r="I21" s="183"/>
      <c r="J21" s="183"/>
      <c r="K21" s="183"/>
      <c r="L21" s="183"/>
      <c r="M21" s="183"/>
      <c r="N21" s="183"/>
      <c r="O21" s="183"/>
      <c r="P21" s="183"/>
      <c r="Q21" s="183"/>
      <c r="R21" s="183"/>
      <c r="S21" s="200"/>
    </row>
    <row r="22" spans="1:21" ht="12.6" customHeight="1" x14ac:dyDescent="0.2">
      <c r="A22" s="196" t="s">
        <v>130</v>
      </c>
      <c r="B22" s="1008" t="s">
        <v>131</v>
      </c>
      <c r="C22" s="23">
        <v>50</v>
      </c>
      <c r="D22" s="24" t="s">
        <v>139</v>
      </c>
      <c r="E22" s="27" t="s">
        <v>140</v>
      </c>
      <c r="F22" s="845"/>
      <c r="G22" s="575" t="s">
        <v>141</v>
      </c>
      <c r="H22" s="183"/>
      <c r="I22" s="183"/>
      <c r="J22" s="183"/>
      <c r="K22" s="183"/>
      <c r="L22" s="183"/>
      <c r="M22" s="183"/>
      <c r="N22" s="183"/>
      <c r="O22" s="183"/>
      <c r="P22" s="183"/>
      <c r="Q22" s="183"/>
      <c r="R22" s="183"/>
      <c r="S22" s="200"/>
    </row>
    <row r="23" spans="1:21" ht="19.5" customHeight="1" x14ac:dyDescent="0.2">
      <c r="A23" s="196" t="s">
        <v>130</v>
      </c>
      <c r="B23" s="1008" t="s">
        <v>131</v>
      </c>
      <c r="C23" s="28">
        <v>4</v>
      </c>
      <c r="D23" s="29" t="s">
        <v>142</v>
      </c>
      <c r="E23" s="607" t="s">
        <v>143</v>
      </c>
      <c r="F23" s="845"/>
      <c r="G23" s="824" t="s">
        <v>144</v>
      </c>
      <c r="H23" s="188"/>
      <c r="I23" s="188"/>
      <c r="J23" s="188"/>
      <c r="K23" s="188"/>
      <c r="L23" s="188"/>
      <c r="M23" s="188"/>
      <c r="N23" s="188"/>
      <c r="O23" s="188"/>
      <c r="P23" s="188"/>
      <c r="Q23" s="188"/>
      <c r="R23" s="188"/>
      <c r="S23" s="200"/>
    </row>
    <row r="24" spans="1:21" ht="12.6" customHeight="1" x14ac:dyDescent="0.2">
      <c r="A24" s="196" t="s">
        <v>130</v>
      </c>
      <c r="B24" s="1008" t="s">
        <v>131</v>
      </c>
      <c r="C24" s="28">
        <v>5</v>
      </c>
      <c r="D24" s="31" t="s">
        <v>145</v>
      </c>
      <c r="E24" s="30" t="s">
        <v>113</v>
      </c>
      <c r="F24" s="845"/>
      <c r="G24" s="825" t="s">
        <v>146</v>
      </c>
      <c r="H24" s="216"/>
      <c r="I24" s="188"/>
      <c r="J24" s="188"/>
      <c r="K24" s="188"/>
      <c r="L24" s="188"/>
      <c r="M24" s="188"/>
      <c r="N24" s="188"/>
      <c r="O24" s="188"/>
      <c r="P24" s="188"/>
      <c r="Q24" s="188"/>
      <c r="R24" s="188"/>
      <c r="S24" s="200"/>
    </row>
    <row r="25" spans="1:21" ht="12.6" customHeight="1" x14ac:dyDescent="0.2">
      <c r="A25" s="196" t="s">
        <v>130</v>
      </c>
      <c r="B25" s="1008" t="s">
        <v>131</v>
      </c>
      <c r="C25" s="28">
        <v>6</v>
      </c>
      <c r="D25" s="32" t="s">
        <v>147</v>
      </c>
      <c r="E25" s="30" t="s">
        <v>140</v>
      </c>
      <c r="F25" s="845"/>
      <c r="G25" s="575"/>
      <c r="H25" s="825" t="s">
        <v>148</v>
      </c>
      <c r="I25" s="188"/>
      <c r="J25" s="188"/>
      <c r="K25" s="188"/>
      <c r="L25" s="188"/>
      <c r="M25" s="188"/>
      <c r="N25" s="188"/>
      <c r="O25" s="188"/>
      <c r="P25" s="188"/>
      <c r="Q25" s="188"/>
      <c r="R25" s="188"/>
      <c r="S25" s="200"/>
    </row>
    <row r="26" spans="1:21" ht="12.6" customHeight="1" x14ac:dyDescent="0.2">
      <c r="A26" s="196" t="s">
        <v>130</v>
      </c>
      <c r="B26" s="1008" t="s">
        <v>131</v>
      </c>
      <c r="C26" s="28">
        <v>7</v>
      </c>
      <c r="D26" s="31" t="s">
        <v>149</v>
      </c>
      <c r="E26" s="30" t="s">
        <v>140</v>
      </c>
      <c r="F26" s="845"/>
      <c r="G26" s="188"/>
      <c r="H26" s="1017" t="s">
        <v>150</v>
      </c>
      <c r="I26" s="188"/>
      <c r="J26" s="188"/>
      <c r="K26" s="188"/>
      <c r="L26" s="188"/>
      <c r="M26" s="188"/>
      <c r="N26" s="188"/>
      <c r="O26" s="188"/>
      <c r="P26" s="188"/>
      <c r="Q26" s="188"/>
      <c r="R26" s="188"/>
      <c r="S26" s="200"/>
    </row>
    <row r="27" spans="1:21" ht="12.6" customHeight="1" x14ac:dyDescent="0.2">
      <c r="A27" s="196" t="s">
        <v>130</v>
      </c>
      <c r="B27" s="1008" t="s">
        <v>131</v>
      </c>
      <c r="C27" s="28"/>
      <c r="D27" s="31"/>
      <c r="E27" s="30"/>
      <c r="F27" s="845"/>
      <c r="G27" s="183"/>
      <c r="H27" s="183"/>
      <c r="I27" s="183"/>
      <c r="J27" s="183"/>
      <c r="K27" s="183"/>
      <c r="L27" s="188"/>
      <c r="M27" s="188"/>
      <c r="N27" s="188"/>
      <c r="O27" s="188"/>
      <c r="P27" s="188"/>
      <c r="Q27" s="188"/>
      <c r="R27" s="188"/>
      <c r="S27" s="200"/>
    </row>
    <row r="28" spans="1:21" ht="12.6" customHeight="1" x14ac:dyDescent="0.2">
      <c r="A28" s="196" t="s">
        <v>130</v>
      </c>
      <c r="B28" s="1008" t="s">
        <v>131</v>
      </c>
      <c r="C28" s="28">
        <v>8</v>
      </c>
      <c r="D28" s="31" t="s">
        <v>151</v>
      </c>
      <c r="E28" s="30" t="s">
        <v>140</v>
      </c>
      <c r="F28" s="845"/>
      <c r="G28" s="188"/>
      <c r="H28" s="825" t="s">
        <v>152</v>
      </c>
      <c r="I28" s="698"/>
      <c r="J28" s="188"/>
      <c r="K28" s="188"/>
      <c r="L28" s="188"/>
      <c r="M28" s="188"/>
      <c r="N28" s="188"/>
      <c r="O28" s="188"/>
      <c r="P28" s="188"/>
      <c r="Q28" s="188"/>
      <c r="R28" s="188"/>
      <c r="S28" s="200"/>
    </row>
    <row r="29" spans="1:21" ht="12.6" customHeight="1" x14ac:dyDescent="0.2">
      <c r="A29" s="196" t="s">
        <v>130</v>
      </c>
      <c r="B29" s="1008" t="s">
        <v>131</v>
      </c>
      <c r="C29" s="28">
        <v>8</v>
      </c>
      <c r="D29" s="31" t="s">
        <v>153</v>
      </c>
      <c r="E29" s="30" t="s">
        <v>154</v>
      </c>
      <c r="F29" s="845"/>
      <c r="G29" s="188"/>
      <c r="H29" s="698"/>
      <c r="I29" s="825" t="s">
        <v>155</v>
      </c>
      <c r="J29" s="188"/>
      <c r="K29" s="188"/>
      <c r="L29" s="188"/>
      <c r="M29" s="188"/>
      <c r="N29" s="188"/>
      <c r="O29" s="188"/>
      <c r="P29" s="188"/>
      <c r="Q29" s="188"/>
      <c r="R29" s="188"/>
      <c r="S29" s="200"/>
    </row>
    <row r="30" spans="1:21" ht="12" x14ac:dyDescent="0.2">
      <c r="A30" s="196"/>
      <c r="B30" s="195"/>
      <c r="C30" s="28"/>
      <c r="D30" s="31"/>
      <c r="E30" s="30"/>
      <c r="F30" s="845"/>
      <c r="G30" s="183"/>
      <c r="H30" s="183"/>
      <c r="I30" s="183"/>
      <c r="J30" s="183"/>
      <c r="K30" s="183"/>
      <c r="L30" s="183"/>
      <c r="M30" s="183"/>
      <c r="N30" s="183"/>
      <c r="O30" s="183"/>
      <c r="P30" s="183"/>
      <c r="Q30" s="183"/>
      <c r="R30" s="183"/>
      <c r="S30" s="200"/>
    </row>
    <row r="31" spans="1:21" ht="12" x14ac:dyDescent="0.2">
      <c r="A31" s="580" t="s">
        <v>86</v>
      </c>
      <c r="B31" s="582" t="s">
        <v>156</v>
      </c>
      <c r="C31" s="33" t="s">
        <v>103</v>
      </c>
      <c r="D31" s="34" t="s">
        <v>157</v>
      </c>
      <c r="E31" s="35"/>
      <c r="F31" s="844"/>
      <c r="G31" s="184"/>
      <c r="H31" s="184"/>
      <c r="I31" s="184"/>
      <c r="J31" s="184"/>
      <c r="K31" s="184"/>
      <c r="L31" s="184"/>
      <c r="M31" s="184"/>
      <c r="N31" s="184"/>
      <c r="O31" s="184"/>
      <c r="P31" s="184"/>
      <c r="Q31" s="184"/>
      <c r="R31" s="184"/>
      <c r="S31" s="201"/>
    </row>
    <row r="32" spans="1:21" ht="12" x14ac:dyDescent="0.2">
      <c r="A32" s="174" t="s">
        <v>90</v>
      </c>
      <c r="B32" s="195"/>
      <c r="C32" s="36" t="s">
        <v>103</v>
      </c>
      <c r="D32" s="37" t="s">
        <v>158</v>
      </c>
      <c r="E32" s="606" t="s">
        <v>159</v>
      </c>
      <c r="F32" s="845" t="s">
        <v>122</v>
      </c>
      <c r="G32" s="183"/>
      <c r="H32" s="830" t="s">
        <v>160</v>
      </c>
      <c r="I32" s="183"/>
      <c r="J32" s="183"/>
      <c r="K32" s="183"/>
      <c r="L32" s="183"/>
      <c r="M32" s="183"/>
      <c r="N32" s="183"/>
      <c r="O32" s="183"/>
      <c r="P32" s="183"/>
      <c r="Q32" s="183"/>
      <c r="R32" s="183"/>
      <c r="S32" s="200"/>
      <c r="T32" s="196" t="s">
        <v>161</v>
      </c>
    </row>
    <row r="33" spans="1:21" ht="24" x14ac:dyDescent="0.2">
      <c r="A33" s="174" t="s">
        <v>90</v>
      </c>
      <c r="B33" s="195"/>
      <c r="C33" s="36"/>
      <c r="D33" s="47" t="s">
        <v>162</v>
      </c>
      <c r="E33" s="606" t="s">
        <v>163</v>
      </c>
      <c r="F33" s="847" t="s">
        <v>164</v>
      </c>
      <c r="G33" s="183"/>
      <c r="H33" s="183"/>
      <c r="I33" s="830" t="s">
        <v>165</v>
      </c>
      <c r="J33" s="183"/>
      <c r="K33" s="183"/>
      <c r="L33" s="183"/>
      <c r="M33" s="183"/>
      <c r="N33" s="183"/>
      <c r="O33" s="183"/>
      <c r="P33" s="183"/>
      <c r="Q33" s="183"/>
      <c r="R33" s="183"/>
      <c r="S33" s="200"/>
      <c r="T33" s="196" t="s">
        <v>161</v>
      </c>
    </row>
    <row r="34" spans="1:21" ht="12" x14ac:dyDescent="0.2">
      <c r="A34" s="174" t="s">
        <v>90</v>
      </c>
      <c r="B34" s="195"/>
      <c r="C34" s="36" t="s">
        <v>103</v>
      </c>
      <c r="D34" s="37" t="s">
        <v>166</v>
      </c>
      <c r="E34" s="20" t="s">
        <v>113</v>
      </c>
      <c r="F34" s="845"/>
      <c r="G34" s="183"/>
      <c r="H34" s="183"/>
      <c r="I34" s="826" t="s">
        <v>167</v>
      </c>
      <c r="J34" s="183"/>
      <c r="K34" s="183"/>
      <c r="L34" s="183"/>
      <c r="M34" s="183"/>
      <c r="N34" s="183"/>
      <c r="O34" s="183"/>
      <c r="P34" s="183"/>
      <c r="Q34" s="183"/>
      <c r="R34" s="183"/>
      <c r="S34" s="200"/>
      <c r="T34" s="177" t="s">
        <v>168</v>
      </c>
    </row>
    <row r="35" spans="1:21" ht="12" x14ac:dyDescent="0.2">
      <c r="A35" s="174" t="s">
        <v>90</v>
      </c>
      <c r="B35" s="195"/>
      <c r="C35" s="36">
        <v>13</v>
      </c>
      <c r="D35" s="37" t="s">
        <v>169</v>
      </c>
      <c r="E35" s="20" t="s">
        <v>170</v>
      </c>
      <c r="F35" s="845"/>
      <c r="G35" s="183"/>
      <c r="H35" s="183"/>
      <c r="I35" s="183"/>
      <c r="J35" s="823" t="s">
        <v>171</v>
      </c>
      <c r="K35" s="183"/>
      <c r="L35" s="183"/>
      <c r="M35" s="183"/>
      <c r="N35" s="183"/>
      <c r="O35" s="183"/>
      <c r="P35" s="183"/>
      <c r="Q35" s="183"/>
      <c r="R35" s="183"/>
      <c r="S35" s="200"/>
      <c r="T35" s="177" t="s">
        <v>172</v>
      </c>
    </row>
    <row r="36" spans="1:21" ht="12" x14ac:dyDescent="0.2">
      <c r="A36" s="174" t="s">
        <v>90</v>
      </c>
      <c r="B36" s="195"/>
      <c r="C36" s="36"/>
      <c r="D36" s="37" t="s">
        <v>173</v>
      </c>
      <c r="E36" s="20" t="s">
        <v>113</v>
      </c>
      <c r="F36" s="845"/>
      <c r="G36" s="183"/>
      <c r="H36" s="183"/>
      <c r="I36" s="209"/>
      <c r="J36" s="830" t="s">
        <v>171</v>
      </c>
      <c r="K36" s="183"/>
      <c r="L36" s="183"/>
      <c r="M36" s="183"/>
      <c r="N36" s="183"/>
      <c r="O36" s="183"/>
      <c r="P36" s="183"/>
      <c r="Q36" s="183"/>
      <c r="R36" s="183"/>
      <c r="S36" s="200"/>
      <c r="T36" s="177" t="s">
        <v>174</v>
      </c>
    </row>
    <row r="37" spans="1:21" ht="12" x14ac:dyDescent="0.2">
      <c r="A37" s="174" t="s">
        <v>90</v>
      </c>
      <c r="B37" s="195"/>
      <c r="C37" s="38">
        <v>21</v>
      </c>
      <c r="D37" s="37" t="s">
        <v>175</v>
      </c>
      <c r="E37" s="20" t="s">
        <v>113</v>
      </c>
      <c r="F37" s="845"/>
      <c r="G37" s="183"/>
      <c r="H37" s="183"/>
      <c r="I37" s="209"/>
      <c r="J37" s="1044"/>
      <c r="K37" s="1234" t="s">
        <v>176</v>
      </c>
      <c r="L37" s="183"/>
      <c r="M37" s="183"/>
      <c r="N37" s="183"/>
      <c r="O37" s="183"/>
      <c r="P37" s="183"/>
      <c r="Q37" s="183"/>
      <c r="R37" s="183"/>
      <c r="S37" s="200"/>
    </row>
    <row r="38" spans="1:21" s="124" customFormat="1" ht="12" x14ac:dyDescent="0.2">
      <c r="A38" s="124" t="s">
        <v>90</v>
      </c>
      <c r="B38" s="477"/>
      <c r="C38" s="18"/>
      <c r="D38" s="19" t="s">
        <v>177</v>
      </c>
      <c r="E38" s="633" t="s">
        <v>113</v>
      </c>
      <c r="F38" s="849"/>
      <c r="G38" s="188"/>
      <c r="H38" s="188"/>
      <c r="I38" s="188"/>
      <c r="J38" s="188"/>
      <c r="K38" s="188"/>
      <c r="L38" s="826" t="s">
        <v>178</v>
      </c>
      <c r="M38" s="188"/>
      <c r="N38" s="188"/>
      <c r="O38" s="188"/>
      <c r="P38" s="188"/>
      <c r="Q38" s="188"/>
      <c r="R38" s="188"/>
      <c r="S38" s="217"/>
      <c r="T38" s="89" t="s">
        <v>179</v>
      </c>
      <c r="U38" s="174"/>
    </row>
    <row r="39" spans="1:21" ht="12" x14ac:dyDescent="0.2">
      <c r="A39" s="583" t="s">
        <v>86</v>
      </c>
      <c r="B39" s="581" t="s">
        <v>180</v>
      </c>
      <c r="C39" s="39">
        <v>18</v>
      </c>
      <c r="D39" s="22" t="s">
        <v>181</v>
      </c>
      <c r="E39" s="41"/>
      <c r="F39" s="844"/>
      <c r="G39" s="184"/>
      <c r="H39" s="184"/>
      <c r="I39" s="184"/>
      <c r="J39" s="184"/>
      <c r="K39" s="184"/>
      <c r="L39" s="184"/>
      <c r="M39" s="184"/>
      <c r="N39" s="184"/>
      <c r="O39" s="184"/>
      <c r="P39" s="184"/>
      <c r="Q39" s="184"/>
      <c r="R39" s="184"/>
      <c r="S39" s="201"/>
    </row>
    <row r="40" spans="1:21" ht="12" x14ac:dyDescent="0.2">
      <c r="A40" s="196" t="s">
        <v>130</v>
      </c>
      <c r="B40" s="195"/>
      <c r="C40" s="13"/>
      <c r="D40" s="24" t="s">
        <v>182</v>
      </c>
      <c r="E40" s="27" t="s">
        <v>183</v>
      </c>
      <c r="F40" s="845"/>
      <c r="G40" s="188"/>
      <c r="H40" s="188"/>
      <c r="I40" s="188"/>
      <c r="J40" s="575"/>
      <c r="K40" s="575"/>
      <c r="L40" s="188"/>
      <c r="M40" s="188"/>
      <c r="N40" s="188"/>
      <c r="O40" s="188"/>
      <c r="P40" s="188"/>
      <c r="Q40" s="188"/>
      <c r="R40" s="188"/>
      <c r="S40" s="200"/>
    </row>
    <row r="41" spans="1:21" ht="12" x14ac:dyDescent="0.2">
      <c r="A41" s="196" t="s">
        <v>130</v>
      </c>
      <c r="B41" s="195"/>
      <c r="C41" s="13"/>
      <c r="D41" s="24" t="s">
        <v>184</v>
      </c>
      <c r="E41" s="27" t="s">
        <v>140</v>
      </c>
      <c r="F41" s="845"/>
      <c r="G41" s="188"/>
      <c r="H41" s="188"/>
      <c r="I41" s="188"/>
      <c r="J41" s="825" t="s">
        <v>185</v>
      </c>
      <c r="K41" s="698"/>
      <c r="L41" s="188"/>
      <c r="M41" s="188"/>
      <c r="N41" s="188"/>
      <c r="O41" s="188"/>
      <c r="P41" s="188"/>
      <c r="Q41" s="188"/>
      <c r="R41" s="188"/>
      <c r="S41" s="200"/>
    </row>
    <row r="42" spans="1:21" ht="12" x14ac:dyDescent="0.2">
      <c r="B42" s="195"/>
      <c r="C42" s="13"/>
      <c r="D42" s="24"/>
      <c r="E42" s="27"/>
      <c r="F42" s="845"/>
      <c r="G42" s="183"/>
      <c r="H42" s="183"/>
      <c r="I42" s="183"/>
      <c r="J42" s="202"/>
      <c r="K42" s="202"/>
      <c r="L42" s="183"/>
      <c r="M42" s="183"/>
      <c r="N42" s="183"/>
      <c r="O42" s="183"/>
      <c r="P42" s="183"/>
      <c r="Q42" s="183"/>
      <c r="R42" s="183"/>
      <c r="S42" s="200"/>
    </row>
    <row r="43" spans="1:21" ht="12" x14ac:dyDescent="0.2">
      <c r="A43" s="583" t="s">
        <v>86</v>
      </c>
      <c r="B43" s="581"/>
      <c r="C43" s="42">
        <v>18</v>
      </c>
      <c r="D43" s="591" t="s">
        <v>186</v>
      </c>
      <c r="E43" s="43"/>
      <c r="F43" s="844"/>
      <c r="G43" s="184"/>
      <c r="H43" s="184"/>
      <c r="I43" s="184"/>
      <c r="J43" s="184"/>
      <c r="K43" s="184"/>
      <c r="L43" s="184"/>
      <c r="M43" s="184"/>
      <c r="N43" s="184"/>
      <c r="O43" s="184"/>
      <c r="P43" s="184"/>
      <c r="Q43" s="184"/>
      <c r="R43" s="184"/>
      <c r="S43" s="201"/>
    </row>
    <row r="44" spans="1:21" s="124" customFormat="1" ht="12" x14ac:dyDescent="0.2">
      <c r="A44" s="678" t="s">
        <v>187</v>
      </c>
      <c r="B44" s="679"/>
      <c r="C44" s="476"/>
      <c r="D44" s="103" t="s">
        <v>188</v>
      </c>
      <c r="E44" s="834" t="s">
        <v>189</v>
      </c>
      <c r="F44" s="849"/>
      <c r="G44" s="188"/>
      <c r="H44" s="188"/>
      <c r="I44" s="188"/>
      <c r="J44" s="188"/>
      <c r="K44" s="835"/>
      <c r="L44" s="836"/>
      <c r="M44" s="188"/>
      <c r="N44" s="188"/>
      <c r="O44" s="188"/>
      <c r="P44" s="188"/>
      <c r="Q44" s="188"/>
      <c r="R44" s="188"/>
      <c r="S44" s="217"/>
      <c r="T44" s="89"/>
      <c r="U44" s="174"/>
    </row>
    <row r="45" spans="1:21" x14ac:dyDescent="0.2">
      <c r="A45" s="174" t="s">
        <v>90</v>
      </c>
      <c r="B45" s="195"/>
      <c r="C45" s="476"/>
      <c r="D45" s="593"/>
      <c r="E45" s="594"/>
      <c r="F45" s="850"/>
      <c r="G45" s="595"/>
      <c r="L45" s="188"/>
      <c r="M45" s="188"/>
      <c r="N45" s="188"/>
      <c r="O45" s="188"/>
      <c r="P45" s="188"/>
      <c r="Q45" s="188"/>
      <c r="R45" s="188"/>
      <c r="S45" s="217"/>
    </row>
    <row r="46" spans="1:21" ht="12" x14ac:dyDescent="0.2">
      <c r="A46" s="583" t="s">
        <v>86</v>
      </c>
      <c r="B46" s="581" t="s">
        <v>190</v>
      </c>
      <c r="C46" s="42" t="s">
        <v>191</v>
      </c>
      <c r="D46" s="40" t="s">
        <v>192</v>
      </c>
      <c r="E46" s="43"/>
      <c r="F46" s="851"/>
      <c r="G46" s="592"/>
      <c r="H46" s="184"/>
      <c r="I46" s="184"/>
      <c r="J46" s="184"/>
      <c r="K46" s="184"/>
      <c r="L46" s="184"/>
      <c r="M46" s="184"/>
      <c r="N46" s="184"/>
      <c r="O46" s="184"/>
      <c r="P46" s="184"/>
      <c r="Q46" s="184"/>
      <c r="R46" s="184"/>
      <c r="S46" s="201"/>
    </row>
    <row r="47" spans="1:21" ht="12" x14ac:dyDescent="0.2">
      <c r="A47" s="174" t="s">
        <v>90</v>
      </c>
      <c r="B47" s="195"/>
      <c r="C47" s="44"/>
      <c r="D47" s="45" t="s">
        <v>193</v>
      </c>
      <c r="E47" s="46" t="s">
        <v>194</v>
      </c>
      <c r="F47" s="845"/>
      <c r="G47" s="183"/>
      <c r="H47" s="183"/>
      <c r="I47" s="183"/>
      <c r="J47" s="183"/>
      <c r="K47" s="183"/>
      <c r="L47" s="203" t="s">
        <v>195</v>
      </c>
      <c r="M47" s="203"/>
      <c r="N47" s="183"/>
      <c r="O47" s="183"/>
      <c r="P47" s="183"/>
      <c r="Q47" s="183"/>
      <c r="R47" s="183"/>
      <c r="S47" s="200"/>
    </row>
    <row r="48" spans="1:21" ht="12" x14ac:dyDescent="0.2">
      <c r="A48" s="174" t="s">
        <v>90</v>
      </c>
      <c r="B48" s="195"/>
      <c r="C48" s="44"/>
      <c r="D48" s="45" t="s">
        <v>196</v>
      </c>
      <c r="E48" s="46" t="s">
        <v>197</v>
      </c>
      <c r="F48" s="845"/>
      <c r="G48" s="183"/>
      <c r="H48" s="183"/>
      <c r="I48" s="183"/>
      <c r="J48" s="183"/>
      <c r="K48" s="183"/>
      <c r="L48" s="203"/>
      <c r="M48" s="203" t="s">
        <v>198</v>
      </c>
      <c r="N48" s="183"/>
      <c r="O48" s="183"/>
      <c r="P48" s="183"/>
      <c r="Q48" s="183"/>
      <c r="R48" s="183"/>
      <c r="S48" s="200"/>
      <c r="T48" s="177" t="s">
        <v>199</v>
      </c>
    </row>
    <row r="49" spans="1:21" ht="27" x14ac:dyDescent="0.35">
      <c r="A49" s="583" t="s">
        <v>86</v>
      </c>
      <c r="B49" s="581" t="s">
        <v>200</v>
      </c>
      <c r="C49" s="50">
        <v>36</v>
      </c>
      <c r="D49" s="51" t="s">
        <v>201</v>
      </c>
      <c r="E49" s="52"/>
      <c r="F49" s="844"/>
      <c r="G49" s="184"/>
      <c r="H49" s="184"/>
      <c r="I49" s="184"/>
      <c r="J49" s="184"/>
      <c r="K49" s="184"/>
      <c r="L49" s="184"/>
      <c r="M49" s="184"/>
      <c r="N49" s="184"/>
      <c r="O49" s="184"/>
      <c r="P49" s="184"/>
      <c r="Q49" s="184"/>
      <c r="R49" s="184"/>
      <c r="S49" s="201"/>
      <c r="T49" s="211"/>
    </row>
    <row r="50" spans="1:21" ht="12" x14ac:dyDescent="0.2">
      <c r="A50" s="174" t="s">
        <v>90</v>
      </c>
      <c r="B50" s="195"/>
      <c r="C50" s="53">
        <v>36</v>
      </c>
      <c r="D50" s="14" t="s">
        <v>202</v>
      </c>
      <c r="E50" s="17" t="s">
        <v>108</v>
      </c>
      <c r="F50" s="849"/>
      <c r="G50" s="188"/>
      <c r="H50" s="188"/>
      <c r="I50" s="188"/>
      <c r="J50" s="188"/>
      <c r="K50" s="188"/>
      <c r="L50" s="188"/>
      <c r="M50" s="188"/>
      <c r="N50" s="218" t="s">
        <v>203</v>
      </c>
      <c r="O50" s="216"/>
      <c r="P50" s="188"/>
      <c r="Q50" s="188"/>
      <c r="R50" s="188"/>
      <c r="S50" s="217"/>
      <c r="T50" s="177" t="s">
        <v>204</v>
      </c>
    </row>
    <row r="51" spans="1:21" ht="36.75" x14ac:dyDescent="0.2">
      <c r="A51" s="174" t="s">
        <v>90</v>
      </c>
      <c r="B51" s="195"/>
      <c r="C51" s="53"/>
      <c r="D51" s="54" t="s">
        <v>205</v>
      </c>
      <c r="E51" s="55" t="s">
        <v>206</v>
      </c>
      <c r="F51" s="845"/>
      <c r="G51" s="183"/>
      <c r="H51" s="183"/>
      <c r="I51" s="183"/>
      <c r="J51" s="183"/>
      <c r="K51" s="183"/>
      <c r="L51" s="183"/>
      <c r="M51" s="183"/>
      <c r="N51" s="183" t="s">
        <v>81</v>
      </c>
      <c r="O51" s="188"/>
      <c r="P51" s="183"/>
      <c r="Q51" s="183"/>
      <c r="R51" s="183"/>
      <c r="S51" s="200"/>
    </row>
    <row r="52" spans="1:21" s="124" customFormat="1" ht="12" x14ac:dyDescent="0.2">
      <c r="A52" s="124" t="s">
        <v>90</v>
      </c>
      <c r="B52" s="477"/>
      <c r="C52" s="53"/>
      <c r="D52" s="47" t="s">
        <v>207</v>
      </c>
      <c r="E52" s="20" t="s">
        <v>208</v>
      </c>
      <c r="F52" s="849"/>
      <c r="G52" s="188"/>
      <c r="H52" s="188"/>
      <c r="I52" s="188"/>
      <c r="J52" s="188"/>
      <c r="K52" s="188"/>
      <c r="L52" s="188"/>
      <c r="M52" s="188"/>
      <c r="N52" s="188"/>
      <c r="O52" s="830" t="s">
        <v>209</v>
      </c>
      <c r="P52" s="188"/>
      <c r="Q52" s="188"/>
      <c r="R52" s="188"/>
      <c r="S52" s="217"/>
      <c r="T52" s="89" t="s">
        <v>210</v>
      </c>
      <c r="U52" s="174"/>
    </row>
    <row r="53" spans="1:21" ht="12" x14ac:dyDescent="0.2">
      <c r="A53" s="583" t="s">
        <v>86</v>
      </c>
      <c r="B53" s="581"/>
      <c r="C53" s="56" t="s">
        <v>211</v>
      </c>
      <c r="D53" s="51" t="s">
        <v>212</v>
      </c>
      <c r="E53" s="52"/>
      <c r="F53" s="844"/>
      <c r="G53" s="184"/>
      <c r="H53" s="184"/>
      <c r="I53" s="184"/>
      <c r="J53" s="184"/>
      <c r="K53" s="184"/>
      <c r="L53" s="184"/>
      <c r="M53" s="184"/>
      <c r="N53" s="184"/>
      <c r="O53" s="184"/>
      <c r="P53" s="184"/>
      <c r="Q53" s="184"/>
      <c r="R53" s="184"/>
      <c r="S53" s="201"/>
    </row>
    <row r="54" spans="1:21" ht="12" x14ac:dyDescent="0.2">
      <c r="A54" s="174" t="s">
        <v>90</v>
      </c>
      <c r="B54" s="195"/>
      <c r="C54" s="53">
        <v>35</v>
      </c>
      <c r="D54" s="54" t="s">
        <v>213</v>
      </c>
      <c r="E54" s="55" t="s">
        <v>214</v>
      </c>
      <c r="F54" s="845"/>
      <c r="G54" s="183"/>
      <c r="H54" s="183"/>
      <c r="I54" s="183"/>
      <c r="J54" s="183"/>
      <c r="K54" s="183"/>
      <c r="L54" s="183"/>
      <c r="M54" s="183"/>
      <c r="N54" s="823" t="s">
        <v>215</v>
      </c>
      <c r="O54" s="187"/>
      <c r="P54" s="183"/>
      <c r="Q54" s="183"/>
      <c r="R54" s="183"/>
      <c r="S54" s="200"/>
      <c r="T54" s="89" t="s">
        <v>216</v>
      </c>
    </row>
    <row r="55" spans="1:21" ht="18.75" x14ac:dyDescent="0.2">
      <c r="A55" s="174" t="s">
        <v>90</v>
      </c>
      <c r="B55" s="195"/>
      <c r="C55" s="53">
        <v>36</v>
      </c>
      <c r="D55" s="54" t="s">
        <v>217</v>
      </c>
      <c r="E55" s="55" t="s">
        <v>121</v>
      </c>
      <c r="F55" s="869" t="s">
        <v>122</v>
      </c>
      <c r="G55" s="188"/>
      <c r="H55" s="188"/>
      <c r="I55" s="188"/>
      <c r="J55" s="188"/>
      <c r="K55" s="188"/>
      <c r="L55" s="188"/>
      <c r="M55" s="188"/>
      <c r="N55" s="823" t="s">
        <v>218</v>
      </c>
      <c r="O55" s="216"/>
      <c r="P55" s="188"/>
      <c r="Q55" s="188"/>
      <c r="R55" s="188"/>
      <c r="S55" s="217"/>
      <c r="T55" s="89" t="s">
        <v>219</v>
      </c>
    </row>
    <row r="56" spans="1:21" ht="29.1" customHeight="1" x14ac:dyDescent="0.2">
      <c r="A56" s="953" t="s">
        <v>90</v>
      </c>
      <c r="B56" s="477"/>
      <c r="C56" s="189"/>
      <c r="D56" s="871" t="s">
        <v>220</v>
      </c>
      <c r="E56" s="55" t="s">
        <v>221</v>
      </c>
      <c r="F56" s="869"/>
      <c r="G56" s="188"/>
      <c r="H56" s="188"/>
      <c r="I56" s="188"/>
      <c r="J56" s="188"/>
      <c r="K56" s="188"/>
      <c r="L56" s="188"/>
      <c r="M56" s="188"/>
      <c r="N56" s="830" t="s">
        <v>222</v>
      </c>
      <c r="O56" s="188"/>
      <c r="P56" s="188"/>
      <c r="Q56" s="188"/>
      <c r="R56" s="188"/>
      <c r="S56" s="217"/>
      <c r="T56" s="1213" t="s">
        <v>223</v>
      </c>
    </row>
    <row r="57" spans="1:21" ht="26.45" customHeight="1" x14ac:dyDescent="0.2">
      <c r="A57" s="174" t="s">
        <v>90</v>
      </c>
      <c r="B57" s="195"/>
      <c r="C57" s="57"/>
      <c r="D57" s="37" t="s">
        <v>224</v>
      </c>
      <c r="E57" s="683" t="s">
        <v>225</v>
      </c>
      <c r="F57" s="845"/>
      <c r="G57" s="183"/>
      <c r="H57" s="183"/>
      <c r="I57" s="183"/>
      <c r="J57" s="183"/>
      <c r="K57" s="183"/>
      <c r="L57" s="183"/>
      <c r="M57" s="183"/>
      <c r="N57" s="832" t="s">
        <v>226</v>
      </c>
      <c r="O57" s="187"/>
      <c r="P57" s="183"/>
      <c r="Q57" s="183"/>
      <c r="R57" s="183"/>
      <c r="S57" s="200"/>
      <c r="T57" s="1213" t="s">
        <v>227</v>
      </c>
    </row>
    <row r="58" spans="1:21" ht="24" x14ac:dyDescent="0.2">
      <c r="B58" s="195"/>
      <c r="C58" s="59">
        <v>36</v>
      </c>
      <c r="D58" s="60" t="s">
        <v>228</v>
      </c>
      <c r="E58" s="49" t="s">
        <v>229</v>
      </c>
      <c r="F58" s="845"/>
      <c r="G58" s="183"/>
      <c r="H58" s="183"/>
      <c r="I58" s="183"/>
      <c r="J58" s="183"/>
      <c r="K58" s="183"/>
      <c r="L58" s="183"/>
      <c r="M58" s="183"/>
      <c r="N58" s="823" t="s">
        <v>230</v>
      </c>
      <c r="O58" s="216"/>
      <c r="P58" s="183"/>
      <c r="Q58" s="183"/>
      <c r="R58" s="183"/>
      <c r="S58" s="200"/>
      <c r="T58" s="89"/>
    </row>
    <row r="59" spans="1:21" ht="12" x14ac:dyDescent="0.2">
      <c r="A59" s="174" t="s">
        <v>90</v>
      </c>
      <c r="B59" s="195"/>
      <c r="C59" s="57"/>
      <c r="D59" s="61" t="s">
        <v>231</v>
      </c>
      <c r="E59" s="58" t="s">
        <v>232</v>
      </c>
      <c r="F59" s="845"/>
      <c r="G59" s="183"/>
      <c r="H59" s="183"/>
      <c r="I59" s="183"/>
      <c r="J59" s="183"/>
      <c r="K59" s="183"/>
      <c r="L59" s="183"/>
      <c r="M59" s="183"/>
      <c r="N59" s="830" t="s">
        <v>233</v>
      </c>
      <c r="O59" s="833"/>
      <c r="P59" s="183"/>
      <c r="Q59" s="183"/>
      <c r="R59" s="183"/>
      <c r="S59" s="200"/>
      <c r="T59" s="196" t="s">
        <v>234</v>
      </c>
    </row>
    <row r="60" spans="1:21" ht="12" x14ac:dyDescent="0.2">
      <c r="A60" s="174" t="s">
        <v>90</v>
      </c>
      <c r="B60" s="195"/>
      <c r="C60" s="57"/>
      <c r="D60" s="61" t="s">
        <v>235</v>
      </c>
      <c r="E60" s="58" t="s">
        <v>236</v>
      </c>
      <c r="F60" s="845"/>
      <c r="G60" s="183"/>
      <c r="H60" s="183"/>
      <c r="I60" s="183"/>
      <c r="J60" s="183"/>
      <c r="K60" s="183"/>
      <c r="L60" s="183"/>
      <c r="M60" s="183"/>
      <c r="N60" s="830" t="s">
        <v>237</v>
      </c>
      <c r="O60" s="219"/>
      <c r="P60" s="183"/>
      <c r="Q60" s="183"/>
      <c r="R60" s="183"/>
      <c r="S60" s="200"/>
    </row>
    <row r="61" spans="1:21" ht="12" x14ac:dyDescent="0.2">
      <c r="A61" s="174" t="s">
        <v>90</v>
      </c>
      <c r="B61" s="195"/>
      <c r="C61" s="57"/>
      <c r="D61" s="61" t="s">
        <v>238</v>
      </c>
      <c r="E61" s="58" t="s">
        <v>113</v>
      </c>
      <c r="F61" s="845"/>
      <c r="G61" s="183"/>
      <c r="H61" s="183"/>
      <c r="I61" s="183"/>
      <c r="J61" s="183"/>
      <c r="K61" s="183"/>
      <c r="L61" s="183"/>
      <c r="M61" s="183"/>
      <c r="N61" s="1502" t="s">
        <v>239</v>
      </c>
      <c r="O61" s="1503"/>
      <c r="P61" s="183"/>
      <c r="Q61" s="183"/>
      <c r="R61" s="183"/>
      <c r="S61" s="200"/>
    </row>
    <row r="62" spans="1:21" s="124" customFormat="1" ht="12" x14ac:dyDescent="0.2">
      <c r="A62" s="124" t="s">
        <v>90</v>
      </c>
      <c r="B62" s="477"/>
      <c r="C62" s="38"/>
      <c r="D62" s="37" t="s">
        <v>240</v>
      </c>
      <c r="E62" s="20" t="s">
        <v>241</v>
      </c>
      <c r="F62" s="849"/>
      <c r="G62" s="188"/>
      <c r="H62" s="188"/>
      <c r="I62" s="188"/>
      <c r="J62" s="188"/>
      <c r="K62" s="188"/>
      <c r="L62" s="188"/>
      <c r="M62" s="188"/>
      <c r="N62" s="1502" t="s">
        <v>239</v>
      </c>
      <c r="O62" s="1503"/>
      <c r="P62" s="188"/>
      <c r="Q62" s="188"/>
      <c r="R62" s="188"/>
      <c r="S62" s="217"/>
      <c r="T62" s="89"/>
    </row>
    <row r="63" spans="1:21" ht="12" x14ac:dyDescent="0.2">
      <c r="A63" s="583" t="s">
        <v>86</v>
      </c>
      <c r="B63" s="581"/>
      <c r="C63" s="62">
        <v>37</v>
      </c>
      <c r="D63" s="11" t="s">
        <v>242</v>
      </c>
      <c r="E63" s="63"/>
      <c r="F63" s="844"/>
      <c r="G63" s="184"/>
      <c r="H63" s="184"/>
      <c r="I63" s="184"/>
      <c r="J63" s="184"/>
      <c r="K63" s="184"/>
      <c r="L63" s="184"/>
      <c r="M63" s="184"/>
      <c r="N63" s="184"/>
      <c r="O63" s="184"/>
      <c r="P63" s="184"/>
      <c r="Q63" s="184"/>
      <c r="R63" s="184"/>
      <c r="S63" s="201"/>
    </row>
    <row r="64" spans="1:21" ht="16.350000000000001" customHeight="1" x14ac:dyDescent="0.2">
      <c r="A64" s="174" t="s">
        <v>90</v>
      </c>
      <c r="B64" s="195"/>
      <c r="C64" s="64"/>
      <c r="D64" s="37" t="s">
        <v>243</v>
      </c>
      <c r="E64" s="20" t="s">
        <v>244</v>
      </c>
      <c r="F64" s="845"/>
      <c r="G64" s="183"/>
      <c r="H64" s="183"/>
      <c r="I64" s="183"/>
      <c r="J64" s="183"/>
      <c r="K64" s="183"/>
      <c r="L64" s="183"/>
      <c r="M64" s="183"/>
      <c r="N64" s="589"/>
      <c r="O64" s="1211" t="s">
        <v>245</v>
      </c>
      <c r="P64" s="183"/>
      <c r="Q64" s="183"/>
      <c r="R64" s="183"/>
      <c r="S64" s="200"/>
      <c r="T64" s="1020" t="s">
        <v>246</v>
      </c>
    </row>
    <row r="65" spans="1:20" s="124" customFormat="1" ht="36.75" x14ac:dyDescent="0.2">
      <c r="A65" s="124" t="s">
        <v>90</v>
      </c>
      <c r="B65" s="477"/>
      <c r="C65" s="72">
        <v>37</v>
      </c>
      <c r="D65" s="688" t="s">
        <v>247</v>
      </c>
      <c r="E65" s="689" t="s">
        <v>248</v>
      </c>
      <c r="F65" s="869" t="s">
        <v>249</v>
      </c>
      <c r="G65" s="188"/>
      <c r="H65" s="188"/>
      <c r="I65" s="188"/>
      <c r="J65" s="188"/>
      <c r="K65" s="188"/>
      <c r="L65" s="188"/>
      <c r="M65" s="188"/>
      <c r="N65" s="188"/>
      <c r="O65" s="1045" t="s">
        <v>250</v>
      </c>
      <c r="P65" s="188"/>
      <c r="Q65" s="188"/>
      <c r="R65" s="188"/>
      <c r="S65" s="217"/>
      <c r="T65" s="1214" t="s">
        <v>251</v>
      </c>
    </row>
    <row r="66" spans="1:20" ht="12" x14ac:dyDescent="0.2">
      <c r="A66" s="174" t="s">
        <v>90</v>
      </c>
      <c r="B66" s="195"/>
      <c r="C66" s="57"/>
      <c r="D66" s="61" t="s">
        <v>252</v>
      </c>
      <c r="E66" s="58" t="s">
        <v>253</v>
      </c>
      <c r="F66" s="845"/>
      <c r="G66" s="183"/>
      <c r="H66" s="183"/>
      <c r="I66" s="183"/>
      <c r="J66" s="183"/>
      <c r="K66" s="183"/>
      <c r="L66" s="183"/>
      <c r="M66" s="183"/>
      <c r="N66" s="183"/>
      <c r="O66" s="830" t="s">
        <v>250</v>
      </c>
      <c r="P66" s="183"/>
      <c r="Q66" s="183"/>
      <c r="R66" s="183"/>
      <c r="S66" s="200"/>
    </row>
    <row r="67" spans="1:20" ht="12" x14ac:dyDescent="0.2">
      <c r="B67" s="195"/>
      <c r="C67" s="57"/>
      <c r="D67" s="61"/>
      <c r="E67" s="58"/>
      <c r="F67" s="845"/>
      <c r="G67" s="183"/>
      <c r="H67" s="183"/>
      <c r="I67" s="183"/>
      <c r="J67" s="183"/>
      <c r="K67" s="183"/>
      <c r="L67" s="183"/>
      <c r="M67" s="183"/>
      <c r="N67" s="183"/>
      <c r="O67" s="187"/>
      <c r="P67" s="183"/>
      <c r="Q67" s="183"/>
      <c r="R67" s="183"/>
      <c r="S67" s="200"/>
    </row>
    <row r="68" spans="1:20" ht="12" x14ac:dyDescent="0.2">
      <c r="A68" s="583" t="s">
        <v>86</v>
      </c>
      <c r="B68" s="581"/>
      <c r="C68" s="62">
        <v>38</v>
      </c>
      <c r="D68" s="11" t="s">
        <v>254</v>
      </c>
      <c r="E68" s="66"/>
      <c r="F68" s="844"/>
      <c r="G68" s="184"/>
      <c r="H68" s="184"/>
      <c r="I68" s="184"/>
      <c r="J68" s="184"/>
      <c r="K68" s="184"/>
      <c r="L68" s="184"/>
      <c r="M68" s="184"/>
      <c r="N68" s="184"/>
      <c r="O68" s="191"/>
      <c r="P68" s="184"/>
      <c r="Q68" s="184"/>
      <c r="R68" s="184"/>
      <c r="S68" s="201"/>
      <c r="T68" s="89"/>
    </row>
    <row r="69" spans="1:20" ht="12" x14ac:dyDescent="0.2">
      <c r="A69" s="174" t="s">
        <v>90</v>
      </c>
      <c r="B69" s="195"/>
      <c r="C69" s="67">
        <v>38</v>
      </c>
      <c r="D69" s="68" t="s">
        <v>255</v>
      </c>
      <c r="E69" s="69"/>
      <c r="F69" s="845"/>
      <c r="G69" s="183"/>
      <c r="H69" s="183"/>
      <c r="I69" s="183"/>
      <c r="J69" s="183"/>
      <c r="K69" s="183"/>
      <c r="L69" s="183"/>
      <c r="M69" s="183"/>
      <c r="N69" s="183"/>
      <c r="O69" s="830" t="s">
        <v>256</v>
      </c>
      <c r="P69" s="183"/>
      <c r="Q69" s="183"/>
      <c r="R69" s="183"/>
      <c r="S69" s="200"/>
      <c r="T69" s="177" t="s">
        <v>257</v>
      </c>
    </row>
    <row r="70" spans="1:20" ht="24" x14ac:dyDescent="0.2">
      <c r="A70" s="174" t="s">
        <v>90</v>
      </c>
      <c r="B70" s="195"/>
      <c r="C70" s="65"/>
      <c r="D70" s="634" t="s">
        <v>258</v>
      </c>
      <c r="E70" s="70" t="s">
        <v>113</v>
      </c>
      <c r="F70" s="845"/>
      <c r="G70" s="183"/>
      <c r="H70" s="183"/>
      <c r="I70" s="183"/>
      <c r="J70" s="183"/>
      <c r="K70" s="183"/>
      <c r="L70" s="183"/>
      <c r="M70" s="183"/>
      <c r="N70" s="183"/>
      <c r="O70" s="830" t="s">
        <v>259</v>
      </c>
      <c r="P70" s="183"/>
      <c r="Q70" s="183"/>
      <c r="R70" s="183"/>
      <c r="S70" s="200"/>
      <c r="T70" s="177" t="s">
        <v>260</v>
      </c>
    </row>
    <row r="71" spans="1:20" ht="12" x14ac:dyDescent="0.2">
      <c r="A71" s="174" t="s">
        <v>90</v>
      </c>
      <c r="B71" s="195"/>
      <c r="C71" s="53"/>
      <c r="D71" s="54" t="s">
        <v>261</v>
      </c>
      <c r="E71" s="71" t="s">
        <v>113</v>
      </c>
      <c r="F71" s="845"/>
      <c r="G71" s="183"/>
      <c r="H71" s="183"/>
      <c r="I71" s="183"/>
      <c r="J71" s="183"/>
      <c r="K71" s="183"/>
      <c r="L71" s="183"/>
      <c r="M71" s="183"/>
      <c r="N71" s="183"/>
      <c r="O71" s="823" t="s">
        <v>262</v>
      </c>
      <c r="P71" s="546"/>
      <c r="Q71" s="183"/>
      <c r="R71" s="183"/>
      <c r="S71" s="200"/>
      <c r="T71" s="177" t="str">
        <f>+T70</f>
        <v>BP 20/9</v>
      </c>
    </row>
    <row r="72" spans="1:20" ht="24" x14ac:dyDescent="0.2">
      <c r="A72" s="174" t="s">
        <v>90</v>
      </c>
      <c r="B72" s="195"/>
      <c r="C72" s="38"/>
      <c r="D72" s="47" t="s">
        <v>263</v>
      </c>
      <c r="E72" s="20" t="s">
        <v>236</v>
      </c>
      <c r="F72" s="845"/>
      <c r="G72" s="183"/>
      <c r="H72" s="183"/>
      <c r="I72" s="183"/>
      <c r="J72" s="183"/>
      <c r="K72" s="183"/>
      <c r="L72" s="183"/>
      <c r="M72" s="183"/>
      <c r="N72" s="183"/>
      <c r="O72" s="677" t="s">
        <v>262</v>
      </c>
      <c r="P72" s="183"/>
      <c r="Q72" s="183"/>
      <c r="R72" s="183"/>
      <c r="S72" s="200"/>
      <c r="T72" s="177" t="str">
        <f>+T71</f>
        <v>BP 20/9</v>
      </c>
    </row>
    <row r="73" spans="1:20" ht="12" x14ac:dyDescent="0.2">
      <c r="B73" s="195"/>
      <c r="C73" s="53"/>
      <c r="D73" s="54"/>
      <c r="E73" s="71"/>
      <c r="F73" s="845"/>
      <c r="G73" s="183"/>
      <c r="H73" s="183"/>
      <c r="I73" s="183"/>
      <c r="J73" s="183"/>
      <c r="K73" s="183"/>
      <c r="L73" s="183"/>
      <c r="M73" s="183"/>
      <c r="N73" s="183"/>
      <c r="O73" s="187"/>
      <c r="P73" s="183"/>
      <c r="Q73" s="183"/>
      <c r="R73" s="183"/>
      <c r="S73" s="200"/>
    </row>
    <row r="74" spans="1:20" ht="12" x14ac:dyDescent="0.2">
      <c r="A74" s="583" t="s">
        <v>86</v>
      </c>
      <c r="B74" s="581"/>
      <c r="C74" s="56" t="s">
        <v>264</v>
      </c>
      <c r="D74" s="51" t="s">
        <v>265</v>
      </c>
      <c r="E74" s="52"/>
      <c r="F74" s="844"/>
      <c r="G74" s="184"/>
      <c r="H74" s="184"/>
      <c r="I74" s="184"/>
      <c r="J74" s="184"/>
      <c r="K74" s="184"/>
      <c r="L74" s="184"/>
      <c r="M74" s="184"/>
      <c r="N74" s="184"/>
      <c r="O74" s="191"/>
      <c r="P74" s="184"/>
      <c r="Q74" s="184"/>
      <c r="R74" s="184"/>
      <c r="S74" s="201"/>
    </row>
    <row r="75" spans="1:20" ht="24" x14ac:dyDescent="0.2">
      <c r="A75" s="174" t="s">
        <v>266</v>
      </c>
      <c r="B75" s="195"/>
      <c r="C75" s="38"/>
      <c r="D75" s="224" t="s">
        <v>267</v>
      </c>
      <c r="E75" s="20" t="s">
        <v>268</v>
      </c>
      <c r="F75" s="849"/>
      <c r="G75" s="188"/>
      <c r="H75" s="188"/>
      <c r="I75" s="188"/>
      <c r="J75" s="188"/>
      <c r="K75" s="188"/>
      <c r="L75" s="188"/>
      <c r="M75" s="188"/>
      <c r="N75" s="188"/>
      <c r="O75" s="823" t="s">
        <v>269</v>
      </c>
      <c r="P75" s="188"/>
      <c r="Q75" s="188"/>
      <c r="R75" s="188"/>
      <c r="S75" s="200"/>
      <c r="T75" s="196" t="s">
        <v>270</v>
      </c>
    </row>
    <row r="76" spans="1:20" ht="12" x14ac:dyDescent="0.2">
      <c r="A76" s="174" t="s">
        <v>266</v>
      </c>
      <c r="B76" s="195"/>
      <c r="C76" s="38"/>
      <c r="D76" s="47" t="s">
        <v>271</v>
      </c>
      <c r="E76" s="20" t="s">
        <v>272</v>
      </c>
      <c r="F76" s="849"/>
      <c r="G76" s="188"/>
      <c r="H76" s="188"/>
      <c r="I76" s="188"/>
      <c r="J76" s="188"/>
      <c r="K76" s="188"/>
      <c r="L76" s="188"/>
      <c r="M76" s="188"/>
      <c r="N76" s="188"/>
      <c r="O76" s="830" t="s">
        <v>273</v>
      </c>
      <c r="P76" s="188"/>
      <c r="Q76" s="188"/>
      <c r="R76" s="188"/>
      <c r="S76" s="200"/>
    </row>
    <row r="77" spans="1:20" ht="18.75" x14ac:dyDescent="0.2">
      <c r="A77" s="174" t="s">
        <v>90</v>
      </c>
      <c r="B77" s="195"/>
      <c r="C77" s="38"/>
      <c r="D77" s="47" t="s">
        <v>274</v>
      </c>
      <c r="E77" s="606" t="s">
        <v>275</v>
      </c>
      <c r="F77" s="849"/>
      <c r="G77" s="183"/>
      <c r="H77" s="183"/>
      <c r="I77" s="183"/>
      <c r="J77" s="183"/>
      <c r="K77" s="183"/>
      <c r="L77" s="183"/>
      <c r="M77" s="183"/>
      <c r="N77" s="183"/>
      <c r="O77" s="830" t="s">
        <v>276</v>
      </c>
      <c r="P77" s="183"/>
      <c r="Q77" s="183"/>
      <c r="R77" s="183"/>
      <c r="S77" s="200"/>
    </row>
    <row r="78" spans="1:20" ht="18.75" x14ac:dyDescent="0.2">
      <c r="A78" s="174" t="s">
        <v>90</v>
      </c>
      <c r="B78" s="195"/>
      <c r="C78" s="72"/>
      <c r="D78" s="73" t="s">
        <v>277</v>
      </c>
      <c r="E78" s="689" t="s">
        <v>278</v>
      </c>
      <c r="F78" s="845"/>
      <c r="G78" s="183"/>
      <c r="H78" s="183"/>
      <c r="I78" s="183"/>
      <c r="J78" s="183"/>
      <c r="K78" s="183"/>
      <c r="L78" s="183"/>
      <c r="M78" s="183"/>
      <c r="N78" s="183"/>
      <c r="O78" s="830" t="s">
        <v>256</v>
      </c>
      <c r="P78" s="183"/>
      <c r="Q78" s="183"/>
      <c r="R78" s="183"/>
      <c r="S78" s="200"/>
    </row>
    <row r="79" spans="1:20" ht="12" x14ac:dyDescent="0.2">
      <c r="A79" s="583" t="s">
        <v>86</v>
      </c>
      <c r="B79" s="581"/>
      <c r="C79" s="56" t="s">
        <v>279</v>
      </c>
      <c r="D79" s="51" t="s">
        <v>280</v>
      </c>
      <c r="E79" s="52"/>
      <c r="F79" s="844"/>
      <c r="G79" s="184"/>
      <c r="H79" s="184"/>
      <c r="I79" s="184"/>
      <c r="J79" s="184"/>
      <c r="K79" s="184"/>
      <c r="L79" s="184"/>
      <c r="M79" s="184"/>
      <c r="N79" s="184"/>
      <c r="O79" s="191"/>
      <c r="P79" s="191"/>
      <c r="Q79" s="184"/>
      <c r="R79" s="184"/>
      <c r="S79" s="201"/>
    </row>
    <row r="80" spans="1:20" ht="12" x14ac:dyDescent="0.2">
      <c r="A80" s="174" t="s">
        <v>90</v>
      </c>
      <c r="B80" s="195"/>
      <c r="C80" s="38"/>
      <c r="D80" s="148" t="s">
        <v>281</v>
      </c>
      <c r="E80" s="74" t="s">
        <v>282</v>
      </c>
      <c r="F80" s="852"/>
      <c r="G80" s="183"/>
      <c r="H80" s="183"/>
      <c r="I80" s="183"/>
      <c r="J80" s="183"/>
      <c r="K80" s="183"/>
      <c r="L80" s="183"/>
      <c r="M80" s="183"/>
      <c r="N80" s="183"/>
      <c r="O80" s="706" t="s">
        <v>283</v>
      </c>
      <c r="Q80" s="183"/>
      <c r="R80" s="183"/>
      <c r="S80" s="200"/>
      <c r="T80" s="177" t="s">
        <v>284</v>
      </c>
    </row>
    <row r="81" spans="1:20" ht="12" x14ac:dyDescent="0.2">
      <c r="A81" s="174" t="s">
        <v>90</v>
      </c>
      <c r="B81" s="195"/>
      <c r="C81" s="38"/>
      <c r="D81" s="148" t="s">
        <v>285</v>
      </c>
      <c r="E81" s="74" t="s">
        <v>282</v>
      </c>
      <c r="F81" s="852"/>
      <c r="G81" s="183"/>
      <c r="H81" s="183"/>
      <c r="I81" s="183"/>
      <c r="J81" s="183"/>
      <c r="K81" s="183"/>
      <c r="L81" s="183"/>
      <c r="M81" s="183"/>
      <c r="N81" s="183"/>
      <c r="O81" s="823" t="s">
        <v>209</v>
      </c>
      <c r="Q81" s="183"/>
      <c r="R81" s="183"/>
      <c r="S81" s="200"/>
      <c r="T81" s="196" t="s">
        <v>286</v>
      </c>
    </row>
    <row r="82" spans="1:20" ht="12" x14ac:dyDescent="0.2">
      <c r="A82" s="174" t="s">
        <v>90</v>
      </c>
      <c r="B82" s="195"/>
      <c r="C82" s="38"/>
      <c r="D82" s="148" t="s">
        <v>287</v>
      </c>
      <c r="E82" s="74" t="s">
        <v>282</v>
      </c>
      <c r="F82" s="852"/>
      <c r="G82" s="183"/>
      <c r="H82" s="183"/>
      <c r="I82" s="183"/>
      <c r="J82" s="183"/>
      <c r="K82" s="183"/>
      <c r="L82" s="183"/>
      <c r="M82" s="183"/>
      <c r="N82" s="183"/>
      <c r="O82" s="218"/>
      <c r="Q82" s="183"/>
      <c r="R82" s="183"/>
      <c r="S82" s="200"/>
      <c r="T82" s="177" t="s">
        <v>288</v>
      </c>
    </row>
    <row r="83" spans="1:20" ht="12" x14ac:dyDescent="0.2">
      <c r="A83" s="174" t="s">
        <v>90</v>
      </c>
      <c r="B83" s="195"/>
      <c r="C83" s="38"/>
      <c r="D83" s="148" t="s">
        <v>289</v>
      </c>
      <c r="E83" s="74" t="s">
        <v>290</v>
      </c>
      <c r="F83" s="852"/>
      <c r="G83" s="183"/>
      <c r="H83" s="183"/>
      <c r="I83" s="183"/>
      <c r="J83" s="183"/>
      <c r="K83" s="183"/>
      <c r="L83" s="183"/>
      <c r="M83" s="183"/>
      <c r="N83" s="183"/>
      <c r="O83" s="824" t="s">
        <v>209</v>
      </c>
      <c r="Q83" s="183"/>
      <c r="R83" s="183"/>
      <c r="S83" s="200"/>
      <c r="T83" s="89" t="s">
        <v>291</v>
      </c>
    </row>
    <row r="84" spans="1:20" ht="12" x14ac:dyDescent="0.2">
      <c r="A84" s="196" t="s">
        <v>130</v>
      </c>
      <c r="B84" s="195"/>
      <c r="C84" s="75"/>
      <c r="D84" s="24" t="s">
        <v>292</v>
      </c>
      <c r="E84" s="27" t="s">
        <v>183</v>
      </c>
      <c r="F84" s="852"/>
      <c r="G84" s="188"/>
      <c r="H84" s="188"/>
      <c r="I84" s="188"/>
      <c r="J84" s="188"/>
      <c r="K84" s="188"/>
      <c r="L84" s="188"/>
      <c r="M84" s="188"/>
      <c r="N84" s="188"/>
      <c r="O84" s="188"/>
      <c r="P84" s="575"/>
      <c r="Q84" s="575"/>
      <c r="R84" s="188"/>
      <c r="S84" s="200"/>
    </row>
    <row r="85" spans="1:20" ht="12" x14ac:dyDescent="0.2">
      <c r="A85" s="196" t="s">
        <v>130</v>
      </c>
      <c r="B85" s="195"/>
      <c r="C85" s="75"/>
      <c r="D85" s="24" t="s">
        <v>184</v>
      </c>
      <c r="E85" s="27" t="s">
        <v>140</v>
      </c>
      <c r="F85" s="852"/>
      <c r="G85" s="188"/>
      <c r="H85" s="188"/>
      <c r="I85" s="188"/>
      <c r="J85" s="188"/>
      <c r="K85" s="188"/>
      <c r="L85" s="188"/>
      <c r="M85" s="188"/>
      <c r="N85" s="188"/>
      <c r="O85" s="188"/>
      <c r="P85" s="1024" t="s">
        <v>293</v>
      </c>
      <c r="Q85" s="575"/>
      <c r="R85" s="188"/>
      <c r="S85" s="200"/>
      <c r="T85" s="89"/>
    </row>
    <row r="86" spans="1:20" ht="12" x14ac:dyDescent="0.2">
      <c r="A86" s="174" t="s">
        <v>90</v>
      </c>
      <c r="B86" s="195"/>
      <c r="C86" s="53"/>
      <c r="D86" s="54" t="s">
        <v>294</v>
      </c>
      <c r="E86" s="71" t="s">
        <v>113</v>
      </c>
      <c r="F86" s="845"/>
      <c r="G86" s="183"/>
      <c r="H86" s="183"/>
      <c r="I86" s="183"/>
      <c r="J86" s="183"/>
      <c r="K86" s="183"/>
      <c r="L86" s="183"/>
      <c r="M86" s="183"/>
      <c r="N86" s="183"/>
      <c r="O86" s="183"/>
      <c r="P86" s="677" t="s">
        <v>295</v>
      </c>
      <c r="R86" s="183"/>
      <c r="S86" s="200"/>
      <c r="T86" s="177" t="s">
        <v>296</v>
      </c>
    </row>
    <row r="87" spans="1:20" ht="12" x14ac:dyDescent="0.2">
      <c r="A87" s="583" t="s">
        <v>86</v>
      </c>
      <c r="B87" s="581"/>
      <c r="C87" s="56" t="s">
        <v>297</v>
      </c>
      <c r="D87" s="51" t="s">
        <v>298</v>
      </c>
      <c r="E87" s="52"/>
      <c r="F87" s="853"/>
      <c r="G87" s="184"/>
      <c r="H87" s="184"/>
      <c r="I87" s="184"/>
      <c r="J87" s="184"/>
      <c r="K87" s="184"/>
      <c r="L87" s="184"/>
      <c r="M87" s="184"/>
      <c r="N87" s="184"/>
      <c r="O87" s="184"/>
      <c r="P87" s="184"/>
      <c r="Q87" s="184"/>
      <c r="R87" s="184"/>
      <c r="S87" s="201"/>
    </row>
    <row r="88" spans="1:20" ht="12" x14ac:dyDescent="0.2">
      <c r="A88" s="174" t="s">
        <v>90</v>
      </c>
      <c r="B88" s="195"/>
      <c r="C88" s="189"/>
      <c r="D88" s="148" t="s">
        <v>299</v>
      </c>
      <c r="E88" s="77" t="s">
        <v>300</v>
      </c>
      <c r="F88" s="852"/>
      <c r="G88" s="183"/>
      <c r="H88" s="183"/>
      <c r="I88" s="183"/>
      <c r="J88" s="183"/>
      <c r="K88" s="183"/>
      <c r="L88" s="183"/>
      <c r="M88" s="183"/>
      <c r="N88" s="183"/>
      <c r="O88" s="830" t="s">
        <v>301</v>
      </c>
      <c r="P88" s="174"/>
      <c r="Q88" s="183"/>
      <c r="R88" s="183"/>
      <c r="S88" s="200"/>
      <c r="T88" s="196" t="s">
        <v>302</v>
      </c>
    </row>
    <row r="89" spans="1:20" ht="12" x14ac:dyDescent="0.2">
      <c r="A89" s="174" t="s">
        <v>90</v>
      </c>
      <c r="B89" s="195"/>
      <c r="C89" s="38"/>
      <c r="D89" s="148" t="s">
        <v>303</v>
      </c>
      <c r="E89" s="20"/>
      <c r="F89" s="852"/>
      <c r="G89" s="183"/>
      <c r="H89" s="183"/>
      <c r="I89" s="183"/>
      <c r="J89" s="183"/>
      <c r="K89" s="183"/>
      <c r="L89" s="183"/>
      <c r="M89" s="183"/>
      <c r="N89" s="183"/>
      <c r="O89" s="830" t="s">
        <v>209</v>
      </c>
      <c r="P89" s="218"/>
      <c r="Q89" s="183"/>
      <c r="R89" s="183"/>
      <c r="S89" s="200"/>
    </row>
    <row r="90" spans="1:20" ht="12" x14ac:dyDescent="0.2">
      <c r="B90" s="195"/>
      <c r="C90" s="38"/>
      <c r="D90" s="148"/>
      <c r="E90" s="20"/>
      <c r="F90" s="845"/>
      <c r="G90" s="183"/>
      <c r="H90" s="183"/>
      <c r="I90" s="183"/>
      <c r="J90" s="183"/>
      <c r="K90" s="183"/>
      <c r="L90" s="183"/>
      <c r="M90" s="183"/>
      <c r="N90" s="183"/>
      <c r="O90" s="183"/>
      <c r="P90" s="183"/>
      <c r="Q90" s="183"/>
      <c r="R90" s="183"/>
      <c r="S90" s="200"/>
    </row>
    <row r="91" spans="1:20" ht="12" x14ac:dyDescent="0.2">
      <c r="A91" s="174" t="s">
        <v>90</v>
      </c>
      <c r="B91" s="195"/>
      <c r="C91" s="38">
        <v>40</v>
      </c>
      <c r="D91" s="37" t="s">
        <v>304</v>
      </c>
      <c r="E91" s="20" t="s">
        <v>268</v>
      </c>
      <c r="F91" s="845"/>
      <c r="G91" s="183"/>
      <c r="H91" s="183"/>
      <c r="I91" s="183"/>
      <c r="J91" s="183"/>
      <c r="K91" s="183"/>
      <c r="L91" s="183"/>
      <c r="M91" s="183"/>
      <c r="N91" s="183"/>
      <c r="O91" s="183"/>
      <c r="P91" s="823" t="s">
        <v>305</v>
      </c>
      <c r="Q91" s="183"/>
      <c r="R91" s="183"/>
      <c r="S91" s="200"/>
    </row>
    <row r="92" spans="1:20" ht="12" x14ac:dyDescent="0.2">
      <c r="A92" s="174" t="s">
        <v>90</v>
      </c>
      <c r="B92" s="195"/>
      <c r="C92" s="38"/>
      <c r="D92" s="37" t="s">
        <v>306</v>
      </c>
      <c r="E92" s="20" t="s">
        <v>134</v>
      </c>
      <c r="F92" s="845"/>
      <c r="G92" s="183"/>
      <c r="H92" s="183"/>
      <c r="I92" s="183"/>
      <c r="J92" s="183"/>
      <c r="K92" s="183"/>
      <c r="L92" s="183"/>
      <c r="M92" s="183"/>
      <c r="N92" s="183"/>
      <c r="O92" s="183"/>
      <c r="P92" s="823" t="s">
        <v>307</v>
      </c>
      <c r="Q92" s="183"/>
      <c r="R92" s="183"/>
      <c r="S92" s="200"/>
    </row>
    <row r="93" spans="1:20" ht="12" x14ac:dyDescent="0.2">
      <c r="A93" s="584" t="s">
        <v>308</v>
      </c>
      <c r="B93" s="195"/>
      <c r="C93" s="79"/>
      <c r="D93" s="80" t="s">
        <v>309</v>
      </c>
      <c r="E93" s="81" t="s">
        <v>113</v>
      </c>
      <c r="F93" s="845"/>
      <c r="G93" s="183"/>
      <c r="H93" s="183"/>
      <c r="I93" s="183"/>
      <c r="J93" s="183"/>
      <c r="K93" s="183"/>
      <c r="L93" s="183"/>
      <c r="M93" s="183"/>
      <c r="N93" s="183"/>
      <c r="O93" s="183"/>
      <c r="P93" s="831" t="s">
        <v>310</v>
      </c>
      <c r="Q93" s="183"/>
      <c r="R93" s="183"/>
      <c r="S93" s="200"/>
    </row>
    <row r="94" spans="1:20" ht="12" x14ac:dyDescent="0.2">
      <c r="A94" s="584" t="s">
        <v>308</v>
      </c>
      <c r="B94" s="195"/>
      <c r="C94" s="38"/>
      <c r="D94" s="80" t="s">
        <v>311</v>
      </c>
      <c r="E94" s="81" t="s">
        <v>113</v>
      </c>
      <c r="F94" s="845"/>
      <c r="G94" s="183"/>
      <c r="H94" s="183"/>
      <c r="I94" s="183"/>
      <c r="J94" s="183"/>
      <c r="K94" s="183"/>
      <c r="L94" s="183"/>
      <c r="M94" s="183"/>
      <c r="N94" s="183"/>
      <c r="O94" s="183"/>
      <c r="P94" s="183"/>
      <c r="Q94" s="183"/>
      <c r="R94" s="183"/>
      <c r="S94" s="200"/>
    </row>
    <row r="95" spans="1:20" ht="12" x14ac:dyDescent="0.2">
      <c r="A95" s="174" t="s">
        <v>90</v>
      </c>
      <c r="B95" s="711"/>
      <c r="C95" s="38">
        <v>42</v>
      </c>
      <c r="D95" s="73" t="s">
        <v>312</v>
      </c>
      <c r="E95" s="20" t="s">
        <v>313</v>
      </c>
      <c r="F95" s="845"/>
      <c r="G95" s="183"/>
      <c r="H95" s="183"/>
      <c r="I95" s="183"/>
      <c r="J95" s="183"/>
      <c r="K95" s="183"/>
      <c r="L95" s="183"/>
      <c r="M95" s="183"/>
      <c r="N95" s="183"/>
      <c r="O95" s="183"/>
      <c r="P95" s="830" t="s">
        <v>314</v>
      </c>
      <c r="Q95" s="183"/>
      <c r="R95" s="183"/>
      <c r="S95" s="200"/>
      <c r="T95" s="174"/>
    </row>
    <row r="96" spans="1:20" ht="12" x14ac:dyDescent="0.2">
      <c r="A96" s="583" t="s">
        <v>86</v>
      </c>
      <c r="B96" s="581"/>
      <c r="C96" s="82">
        <v>42</v>
      </c>
      <c r="D96" s="83" t="s">
        <v>315</v>
      </c>
      <c r="E96" s="84" t="s">
        <v>268</v>
      </c>
      <c r="F96" s="844"/>
      <c r="G96" s="184"/>
      <c r="H96" s="184"/>
      <c r="I96" s="184"/>
      <c r="J96" s="184"/>
      <c r="K96" s="184"/>
      <c r="L96" s="184"/>
      <c r="M96" s="184"/>
      <c r="N96" s="184"/>
      <c r="O96" s="184"/>
      <c r="P96" s="184"/>
      <c r="Q96" s="184"/>
      <c r="R96" s="184"/>
      <c r="S96" s="201"/>
    </row>
    <row r="97" spans="1:20" ht="24" x14ac:dyDescent="0.2">
      <c r="A97" s="174" t="s">
        <v>90</v>
      </c>
      <c r="B97" s="195"/>
      <c r="C97" s="87"/>
      <c r="D97" s="654" t="s">
        <v>316</v>
      </c>
      <c r="E97" s="88" t="s">
        <v>268</v>
      </c>
      <c r="F97" s="854"/>
      <c r="G97" s="183"/>
      <c r="H97" s="183"/>
      <c r="I97" s="183"/>
      <c r="J97" s="183"/>
      <c r="K97" s="183"/>
      <c r="L97" s="183"/>
      <c r="M97" s="183"/>
      <c r="N97" s="183"/>
      <c r="O97" s="183"/>
      <c r="P97" s="588" t="s">
        <v>317</v>
      </c>
      <c r="Q97" s="183"/>
      <c r="R97" s="183"/>
      <c r="S97" s="200"/>
      <c r="T97" s="1018"/>
    </row>
    <row r="98" spans="1:20" ht="12" x14ac:dyDescent="0.2">
      <c r="A98" s="584" t="s">
        <v>308</v>
      </c>
      <c r="B98" s="195"/>
      <c r="C98" s="85">
        <v>43</v>
      </c>
      <c r="D98" s="670" t="s">
        <v>318</v>
      </c>
      <c r="E98" s="86" t="s">
        <v>113</v>
      </c>
      <c r="F98" s="855"/>
      <c r="G98" s="183"/>
      <c r="H98" s="183"/>
      <c r="I98" s="183"/>
      <c r="J98" s="183"/>
      <c r="K98" s="183"/>
      <c r="L98" s="183"/>
      <c r="M98" s="183"/>
      <c r="N98" s="183"/>
      <c r="O98" s="183"/>
      <c r="P98" s="1495" t="s">
        <v>319</v>
      </c>
      <c r="Q98" s="183"/>
      <c r="R98" s="183"/>
      <c r="S98" s="200"/>
    </row>
    <row r="99" spans="1:20" ht="12" x14ac:dyDescent="0.2">
      <c r="A99" s="584" t="s">
        <v>308</v>
      </c>
      <c r="B99" s="195"/>
      <c r="C99" s="85"/>
      <c r="D99" s="80" t="s">
        <v>320</v>
      </c>
      <c r="E99" s="86" t="s">
        <v>113</v>
      </c>
      <c r="F99" s="855" t="s">
        <v>321</v>
      </c>
      <c r="G99" s="183"/>
      <c r="H99" s="183"/>
      <c r="I99" s="183"/>
      <c r="J99" s="183"/>
      <c r="K99" s="183"/>
      <c r="L99" s="183"/>
      <c r="M99" s="183"/>
      <c r="N99" s="183"/>
      <c r="O99" s="183"/>
      <c r="P99" s="1495" t="s">
        <v>319</v>
      </c>
      <c r="Q99" s="183"/>
      <c r="R99" s="183"/>
      <c r="S99" s="200"/>
    </row>
    <row r="100" spans="1:20" ht="12" x14ac:dyDescent="0.2">
      <c r="A100" s="174" t="s">
        <v>90</v>
      </c>
      <c r="B100" s="195"/>
      <c r="C100" s="53">
        <v>43</v>
      </c>
      <c r="D100" s="54" t="s">
        <v>322</v>
      </c>
      <c r="E100" s="71" t="s">
        <v>113</v>
      </c>
      <c r="F100" s="845"/>
      <c r="G100" s="183"/>
      <c r="H100" s="183"/>
      <c r="I100" s="183"/>
      <c r="J100" s="183"/>
      <c r="K100" s="183"/>
      <c r="L100" s="183"/>
      <c r="M100" s="183"/>
      <c r="N100" s="183"/>
      <c r="O100" s="183"/>
      <c r="P100" s="830" t="s">
        <v>319</v>
      </c>
      <c r="Q100" s="183"/>
      <c r="R100" s="183"/>
      <c r="S100" s="200"/>
    </row>
    <row r="101" spans="1:20" ht="12" x14ac:dyDescent="0.2">
      <c r="A101" s="174" t="s">
        <v>90</v>
      </c>
      <c r="B101" s="195"/>
      <c r="C101" s="90"/>
      <c r="D101" s="125" t="s">
        <v>323</v>
      </c>
      <c r="E101" s="20" t="s">
        <v>268</v>
      </c>
      <c r="F101" s="852"/>
      <c r="G101" s="183"/>
      <c r="H101" s="183"/>
      <c r="I101" s="183"/>
      <c r="J101" s="183"/>
      <c r="K101" s="183"/>
      <c r="L101" s="183"/>
      <c r="M101" s="183"/>
      <c r="N101" s="183"/>
      <c r="O101" s="183"/>
      <c r="P101" s="830" t="s">
        <v>324</v>
      </c>
      <c r="Q101" s="183"/>
      <c r="R101" s="183"/>
      <c r="S101" s="200"/>
    </row>
    <row r="102" spans="1:20" ht="12" x14ac:dyDescent="0.2">
      <c r="A102" s="583" t="s">
        <v>86</v>
      </c>
      <c r="B102" s="581" t="s">
        <v>325</v>
      </c>
      <c r="C102" s="91" t="s">
        <v>326</v>
      </c>
      <c r="D102" s="11" t="s">
        <v>327</v>
      </c>
      <c r="E102" s="92"/>
      <c r="F102" s="844"/>
      <c r="G102" s="184"/>
      <c r="H102" s="184"/>
      <c r="I102" s="184"/>
      <c r="J102" s="184"/>
      <c r="K102" s="184"/>
      <c r="L102" s="184"/>
      <c r="M102" s="184"/>
      <c r="N102" s="184"/>
      <c r="O102" s="184"/>
      <c r="P102" s="185" t="s">
        <v>324</v>
      </c>
      <c r="Q102" s="184"/>
      <c r="R102" s="184"/>
      <c r="S102" s="201"/>
    </row>
    <row r="103" spans="1:20" ht="24" x14ac:dyDescent="0.2">
      <c r="A103" s="584" t="s">
        <v>308</v>
      </c>
      <c r="B103" s="195"/>
      <c r="C103" s="93"/>
      <c r="D103" s="671" t="s">
        <v>328</v>
      </c>
      <c r="E103" s="94" t="s">
        <v>232</v>
      </c>
      <c r="F103" s="856"/>
      <c r="G103" s="204"/>
      <c r="H103" s="204"/>
      <c r="I103" s="204"/>
      <c r="J103" s="204"/>
      <c r="K103" s="204"/>
      <c r="L103" s="204"/>
      <c r="M103" s="204"/>
      <c r="N103" s="204"/>
      <c r="O103" s="204"/>
      <c r="P103" s="1494" t="s">
        <v>329</v>
      </c>
      <c r="Q103" s="204"/>
      <c r="R103" s="204"/>
      <c r="S103" s="205"/>
      <c r="T103" s="178"/>
    </row>
    <row r="104" spans="1:20" ht="12" x14ac:dyDescent="0.2">
      <c r="A104" s="174" t="s">
        <v>90</v>
      </c>
      <c r="B104" s="195"/>
      <c r="C104" s="44">
        <v>43</v>
      </c>
      <c r="D104" s="48" t="s">
        <v>330</v>
      </c>
      <c r="E104" s="49" t="s">
        <v>331</v>
      </c>
      <c r="F104" s="845"/>
      <c r="G104" s="183"/>
      <c r="H104" s="183"/>
      <c r="I104" s="183"/>
      <c r="J104" s="183"/>
      <c r="K104" s="183"/>
      <c r="L104" s="183"/>
      <c r="M104" s="183"/>
      <c r="N104" s="183"/>
      <c r="O104" s="183"/>
      <c r="P104" s="826" t="s">
        <v>332</v>
      </c>
      <c r="Q104" s="183"/>
      <c r="R104" s="183"/>
      <c r="S104" s="200"/>
    </row>
    <row r="105" spans="1:20" ht="12" x14ac:dyDescent="0.2">
      <c r="A105" s="174" t="s">
        <v>90</v>
      </c>
      <c r="B105" s="195"/>
      <c r="C105" s="38" t="s">
        <v>326</v>
      </c>
      <c r="D105" s="73" t="s">
        <v>333</v>
      </c>
      <c r="E105" s="20" t="s">
        <v>334</v>
      </c>
      <c r="F105" s="845"/>
      <c r="G105" s="183"/>
      <c r="H105" s="183"/>
      <c r="I105" s="183"/>
      <c r="J105" s="183"/>
      <c r="K105" s="183"/>
      <c r="L105" s="183"/>
      <c r="M105" s="183"/>
      <c r="N105" s="183"/>
      <c r="O105" s="183"/>
      <c r="P105" s="826" t="s">
        <v>332</v>
      </c>
      <c r="Q105" s="183"/>
      <c r="R105" s="183"/>
      <c r="S105" s="200"/>
    </row>
    <row r="106" spans="1:20" ht="12" x14ac:dyDescent="0.2">
      <c r="A106" s="174" t="s">
        <v>90</v>
      </c>
      <c r="B106" s="195"/>
      <c r="C106" s="38" t="s">
        <v>326</v>
      </c>
      <c r="D106" s="73" t="s">
        <v>335</v>
      </c>
      <c r="E106" s="20" t="s">
        <v>278</v>
      </c>
      <c r="F106" s="845"/>
      <c r="G106" s="183"/>
      <c r="H106" s="183"/>
      <c r="I106" s="183"/>
      <c r="J106" s="183"/>
      <c r="K106" s="183"/>
      <c r="L106" s="183"/>
      <c r="M106" s="183"/>
      <c r="N106" s="183"/>
      <c r="O106" s="183"/>
      <c r="P106" s="826" t="s">
        <v>332</v>
      </c>
      <c r="Q106" s="183"/>
      <c r="R106" s="183"/>
      <c r="S106" s="200"/>
    </row>
    <row r="107" spans="1:20" ht="12" x14ac:dyDescent="0.2">
      <c r="A107" s="174" t="s">
        <v>90</v>
      </c>
      <c r="B107" s="195"/>
      <c r="C107" s="96">
        <v>43</v>
      </c>
      <c r="D107" s="97" t="s">
        <v>336</v>
      </c>
      <c r="E107" s="683" t="s">
        <v>143</v>
      </c>
      <c r="F107" s="845"/>
      <c r="G107" s="183"/>
      <c r="H107" s="183"/>
      <c r="I107" s="183"/>
      <c r="J107" s="183"/>
      <c r="K107" s="183"/>
      <c r="L107" s="183"/>
      <c r="M107" s="183"/>
      <c r="N107" s="183"/>
      <c r="O107" s="183"/>
      <c r="P107" s="826" t="s">
        <v>332</v>
      </c>
      <c r="Q107" s="183"/>
      <c r="R107" s="183"/>
      <c r="S107" s="200"/>
    </row>
    <row r="108" spans="1:20" ht="12" x14ac:dyDescent="0.2">
      <c r="B108" s="195"/>
      <c r="C108" s="53"/>
      <c r="D108" s="54"/>
      <c r="E108" s="71"/>
      <c r="F108" s="845"/>
      <c r="G108" s="183"/>
      <c r="H108" s="183"/>
      <c r="I108" s="183"/>
      <c r="J108" s="183"/>
      <c r="K108" s="183"/>
      <c r="L108" s="183"/>
      <c r="M108" s="183"/>
      <c r="N108" s="183"/>
      <c r="O108" s="183"/>
      <c r="P108" s="188"/>
      <c r="Q108" s="183"/>
      <c r="R108" s="183"/>
      <c r="S108" s="200"/>
    </row>
    <row r="109" spans="1:20" ht="12" x14ac:dyDescent="0.2">
      <c r="A109" s="174" t="s">
        <v>90</v>
      </c>
      <c r="B109" s="195"/>
      <c r="C109" s="44" t="s">
        <v>337</v>
      </c>
      <c r="D109" s="48" t="s">
        <v>338</v>
      </c>
      <c r="E109" s="707" t="s">
        <v>339</v>
      </c>
      <c r="F109" s="845"/>
      <c r="G109" s="183"/>
      <c r="H109" s="183"/>
      <c r="I109" s="183"/>
      <c r="J109" s="183"/>
      <c r="K109" s="183"/>
      <c r="L109" s="183"/>
      <c r="M109" s="183"/>
      <c r="N109" s="183"/>
      <c r="O109" s="183"/>
      <c r="P109" s="218"/>
      <c r="Q109" s="183"/>
      <c r="R109" s="183"/>
      <c r="S109" s="200"/>
    </row>
    <row r="110" spans="1:20" ht="12" x14ac:dyDescent="0.2">
      <c r="B110" s="195"/>
      <c r="C110" s="44"/>
      <c r="D110" s="48"/>
      <c r="E110" s="707"/>
      <c r="F110" s="845"/>
      <c r="G110" s="183"/>
      <c r="H110" s="183"/>
      <c r="I110" s="183"/>
      <c r="J110" s="183"/>
      <c r="K110" s="183"/>
      <c r="L110" s="183"/>
      <c r="M110" s="183"/>
      <c r="N110" s="183"/>
      <c r="O110" s="183"/>
      <c r="P110" s="218"/>
      <c r="Q110" s="183"/>
      <c r="R110" s="183"/>
      <c r="S110" s="200"/>
    </row>
    <row r="111" spans="1:20" ht="12" x14ac:dyDescent="0.2">
      <c r="B111" s="195"/>
      <c r="C111" s="98">
        <v>44</v>
      </c>
      <c r="D111" s="99" t="s">
        <v>340</v>
      </c>
      <c r="E111" s="100"/>
      <c r="F111" s="845"/>
      <c r="G111" s="183"/>
      <c r="H111" s="183"/>
      <c r="I111" s="183"/>
      <c r="J111" s="183"/>
      <c r="K111" s="183"/>
      <c r="L111" s="183"/>
      <c r="M111" s="183"/>
      <c r="N111" s="183"/>
      <c r="O111" s="183"/>
      <c r="P111" s="826" t="s">
        <v>341</v>
      </c>
      <c r="Q111" s="183"/>
      <c r="R111" s="183"/>
      <c r="S111" s="200"/>
    </row>
    <row r="112" spans="1:20" ht="12" x14ac:dyDescent="0.2">
      <c r="A112" s="583" t="s">
        <v>86</v>
      </c>
      <c r="B112" s="581"/>
      <c r="C112" s="101">
        <v>44</v>
      </c>
      <c r="D112" s="591" t="s">
        <v>342</v>
      </c>
      <c r="E112" s="549"/>
      <c r="F112" s="857"/>
      <c r="G112" s="550"/>
      <c r="H112" s="550"/>
      <c r="I112" s="550"/>
      <c r="J112" s="550"/>
      <c r="K112" s="550"/>
      <c r="L112" s="550"/>
      <c r="M112" s="550"/>
      <c r="N112" s="550"/>
      <c r="O112" s="550"/>
      <c r="P112" s="551"/>
      <c r="Q112" s="551"/>
      <c r="R112" s="551"/>
      <c r="S112" s="552"/>
      <c r="T112" s="1046"/>
    </row>
    <row r="113" spans="1:20" ht="36.75" x14ac:dyDescent="0.2">
      <c r="A113" s="179" t="s">
        <v>114</v>
      </c>
      <c r="B113" s="195"/>
      <c r="C113" s="102"/>
      <c r="D113" s="553" t="s">
        <v>343</v>
      </c>
      <c r="E113" s="554" t="s">
        <v>344</v>
      </c>
      <c r="F113" s="848">
        <v>13</v>
      </c>
      <c r="G113" s="203"/>
      <c r="H113" s="203"/>
      <c r="I113" s="203"/>
      <c r="J113" s="203"/>
      <c r="K113" s="203"/>
      <c r="L113" s="203"/>
      <c r="M113" s="203"/>
      <c r="N113" s="203"/>
      <c r="O113" s="203"/>
      <c r="P113" s="555" t="s">
        <v>345</v>
      </c>
      <c r="Q113" s="555"/>
      <c r="R113" s="555"/>
      <c r="S113" s="556"/>
      <c r="T113" s="179" t="s">
        <v>346</v>
      </c>
    </row>
    <row r="114" spans="1:20" ht="12" x14ac:dyDescent="0.2">
      <c r="A114" s="179" t="s">
        <v>114</v>
      </c>
      <c r="B114" s="195"/>
      <c r="C114" s="104"/>
      <c r="D114" s="553" t="s">
        <v>347</v>
      </c>
      <c r="E114" s="557" t="s">
        <v>113</v>
      </c>
      <c r="F114" s="848">
        <v>13</v>
      </c>
      <c r="G114" s="203"/>
      <c r="H114" s="203"/>
      <c r="I114" s="203"/>
      <c r="J114" s="203"/>
      <c r="K114" s="203"/>
      <c r="L114" s="203"/>
      <c r="M114" s="203"/>
      <c r="N114" s="203"/>
      <c r="O114" s="203"/>
      <c r="P114" s="555"/>
      <c r="Q114" s="555" t="s">
        <v>348</v>
      </c>
      <c r="R114" s="555"/>
      <c r="S114" s="556"/>
      <c r="T114" s="179" t="s">
        <v>346</v>
      </c>
    </row>
    <row r="115" spans="1:20" ht="12" x14ac:dyDescent="0.2">
      <c r="B115" s="195"/>
      <c r="C115" s="106"/>
      <c r="D115" s="558"/>
      <c r="E115" s="559"/>
      <c r="F115" s="848"/>
      <c r="G115" s="203"/>
      <c r="H115" s="203"/>
      <c r="I115" s="203"/>
      <c r="J115" s="203"/>
      <c r="K115" s="203"/>
      <c r="L115" s="203"/>
      <c r="M115" s="203"/>
      <c r="N115" s="203"/>
      <c r="O115" s="203"/>
      <c r="P115" s="203"/>
      <c r="Q115" s="203"/>
      <c r="R115" s="203"/>
      <c r="S115" s="210"/>
    </row>
    <row r="116" spans="1:20" ht="12" x14ac:dyDescent="0.2">
      <c r="A116" s="583" t="s">
        <v>86</v>
      </c>
      <c r="B116" s="581"/>
      <c r="C116" s="91" t="s">
        <v>349</v>
      </c>
      <c r="D116" s="11" t="s">
        <v>350</v>
      </c>
      <c r="E116" s="63"/>
      <c r="F116" s="844"/>
      <c r="G116" s="184"/>
      <c r="H116" s="184"/>
      <c r="I116" s="184"/>
      <c r="J116" s="184"/>
      <c r="K116" s="184"/>
      <c r="L116" s="184"/>
      <c r="M116" s="184"/>
      <c r="N116" s="184"/>
      <c r="O116" s="184"/>
      <c r="P116" s="184"/>
      <c r="Q116" s="184"/>
      <c r="R116" s="184"/>
      <c r="S116" s="201"/>
    </row>
    <row r="117" spans="1:20" ht="12" x14ac:dyDescent="0.2">
      <c r="A117" s="584" t="s">
        <v>308</v>
      </c>
      <c r="B117" s="195"/>
      <c r="C117" s="93"/>
      <c r="D117" s="80" t="s">
        <v>351</v>
      </c>
      <c r="E117" s="81" t="s">
        <v>232</v>
      </c>
      <c r="F117" s="856"/>
      <c r="G117" s="204"/>
      <c r="H117" s="204"/>
      <c r="I117" s="204"/>
      <c r="J117" s="204"/>
      <c r="K117" s="204"/>
      <c r="L117" s="204"/>
      <c r="M117" s="204"/>
      <c r="N117" s="204"/>
      <c r="O117" s="204"/>
      <c r="P117" s="204"/>
      <c r="Q117" s="1495" t="s">
        <v>352</v>
      </c>
      <c r="R117" s="183"/>
      <c r="S117" s="200"/>
    </row>
    <row r="118" spans="1:20" ht="12" x14ac:dyDescent="0.2">
      <c r="B118" s="195"/>
      <c r="C118" s="38"/>
      <c r="D118" s="103"/>
      <c r="E118" s="105"/>
      <c r="F118" s="845"/>
      <c r="G118" s="183"/>
      <c r="H118" s="183"/>
      <c r="I118" s="183"/>
      <c r="J118" s="183"/>
      <c r="K118" s="183"/>
      <c r="L118" s="183"/>
      <c r="M118" s="183"/>
      <c r="N118" s="183"/>
      <c r="O118" s="183"/>
      <c r="P118" s="183"/>
      <c r="Q118" s="183"/>
      <c r="R118" s="183"/>
      <c r="S118" s="200"/>
    </row>
    <row r="119" spans="1:20" ht="12" x14ac:dyDescent="0.2">
      <c r="A119" s="580" t="s">
        <v>90</v>
      </c>
      <c r="B119" s="581"/>
      <c r="C119" s="182" t="s">
        <v>353</v>
      </c>
      <c r="D119" s="11" t="s">
        <v>354</v>
      </c>
      <c r="E119" s="66" t="s">
        <v>355</v>
      </c>
      <c r="F119" s="844"/>
      <c r="G119" s="184"/>
      <c r="H119" s="184"/>
      <c r="I119" s="184"/>
      <c r="J119" s="184"/>
      <c r="K119" s="184"/>
      <c r="L119" s="184"/>
      <c r="M119" s="184"/>
      <c r="N119" s="184"/>
      <c r="O119" s="184"/>
      <c r="P119" s="1210" t="s">
        <v>356</v>
      </c>
      <c r="Q119" s="677" t="s">
        <v>356</v>
      </c>
      <c r="R119" s="184"/>
      <c r="S119" s="201"/>
    </row>
    <row r="120" spans="1:20" ht="12" x14ac:dyDescent="0.2">
      <c r="A120" s="580" t="s">
        <v>90</v>
      </c>
      <c r="B120" s="581"/>
      <c r="C120" s="62" t="s">
        <v>353</v>
      </c>
      <c r="D120" s="11" t="s">
        <v>357</v>
      </c>
      <c r="E120" s="66" t="s">
        <v>358</v>
      </c>
      <c r="F120" s="844"/>
      <c r="G120" s="184"/>
      <c r="H120" s="184"/>
      <c r="I120" s="184"/>
      <c r="J120" s="184"/>
      <c r="K120" s="184"/>
      <c r="L120" s="184"/>
      <c r="M120" s="184"/>
      <c r="N120" s="184"/>
      <c r="O120" s="184"/>
      <c r="P120" s="1497" t="s">
        <v>359</v>
      </c>
      <c r="Q120" s="1498"/>
      <c r="R120" s="184"/>
      <c r="S120" s="201"/>
    </row>
    <row r="121" spans="1:20" ht="12" x14ac:dyDescent="0.2">
      <c r="A121" s="580" t="s">
        <v>90</v>
      </c>
      <c r="B121" s="581"/>
      <c r="C121" s="62">
        <v>46</v>
      </c>
      <c r="D121" s="11" t="s">
        <v>360</v>
      </c>
      <c r="E121" s="66" t="s">
        <v>361</v>
      </c>
      <c r="F121" s="844"/>
      <c r="G121" s="184"/>
      <c r="H121" s="184"/>
      <c r="I121" s="184"/>
      <c r="J121" s="184"/>
      <c r="K121" s="184"/>
      <c r="L121" s="184"/>
      <c r="M121" s="184"/>
      <c r="N121" s="184"/>
      <c r="O121" s="184"/>
      <c r="P121" s="1497" t="s">
        <v>362</v>
      </c>
      <c r="Q121" s="1498"/>
      <c r="R121" s="184"/>
      <c r="S121" s="201"/>
    </row>
    <row r="122" spans="1:20" ht="24" x14ac:dyDescent="0.2">
      <c r="A122" s="174" t="s">
        <v>90</v>
      </c>
      <c r="B122" s="195"/>
      <c r="C122" s="109">
        <v>46</v>
      </c>
      <c r="D122" s="110" t="s">
        <v>363</v>
      </c>
      <c r="E122" s="71" t="s">
        <v>268</v>
      </c>
      <c r="F122" s="845"/>
      <c r="G122" s="183"/>
      <c r="H122" s="183"/>
      <c r="I122" s="183"/>
      <c r="J122" s="183"/>
      <c r="K122" s="183"/>
      <c r="L122" s="183"/>
      <c r="M122" s="183"/>
      <c r="N122" s="183"/>
      <c r="O122" s="183"/>
      <c r="P122" s="183"/>
      <c r="Q122" s="587" t="s">
        <v>364</v>
      </c>
      <c r="R122" s="183"/>
      <c r="S122" s="200"/>
      <c r="T122" s="177" t="s">
        <v>365</v>
      </c>
    </row>
    <row r="123" spans="1:20" s="543" customFormat="1" ht="12" x14ac:dyDescent="0.2">
      <c r="A123" s="174" t="s">
        <v>90</v>
      </c>
      <c r="B123" s="539"/>
      <c r="C123" s="540"/>
      <c r="D123" s="61" t="s">
        <v>366</v>
      </c>
      <c r="E123" s="683" t="s">
        <v>367</v>
      </c>
      <c r="F123" s="845"/>
      <c r="G123" s="183"/>
      <c r="H123" s="183"/>
      <c r="I123" s="183"/>
      <c r="J123" s="183"/>
      <c r="K123" s="183"/>
      <c r="L123" s="183"/>
      <c r="M123" s="183"/>
      <c r="N123" s="183"/>
      <c r="O123" s="183"/>
      <c r="P123" s="183"/>
      <c r="Q123" s="823" t="s">
        <v>368</v>
      </c>
      <c r="R123" s="541"/>
      <c r="S123" s="542"/>
      <c r="T123" s="955"/>
    </row>
    <row r="124" spans="1:20" ht="24" x14ac:dyDescent="0.2">
      <c r="A124" s="584" t="s">
        <v>308</v>
      </c>
      <c r="B124" s="195"/>
      <c r="C124" s="38"/>
      <c r="D124" s="670" t="s">
        <v>369</v>
      </c>
      <c r="E124" s="81" t="s">
        <v>113</v>
      </c>
      <c r="F124" s="856" t="s">
        <v>1193</v>
      </c>
      <c r="G124" s="204"/>
      <c r="H124" s="204"/>
      <c r="I124" s="204"/>
      <c r="J124" s="204"/>
      <c r="K124" s="204"/>
      <c r="L124" s="204"/>
      <c r="M124" s="204"/>
      <c r="N124" s="204"/>
      <c r="O124" s="204"/>
      <c r="P124" s="204"/>
      <c r="Q124" s="1476" t="s">
        <v>1192</v>
      </c>
      <c r="R124" s="183"/>
      <c r="S124" s="200"/>
      <c r="T124" s="177" t="s">
        <v>370</v>
      </c>
    </row>
    <row r="125" spans="1:20" ht="12" x14ac:dyDescent="0.2">
      <c r="A125" s="584" t="s">
        <v>308</v>
      </c>
      <c r="B125" s="195"/>
      <c r="C125" s="93"/>
      <c r="D125" s="80" t="s">
        <v>371</v>
      </c>
      <c r="E125" s="81" t="s">
        <v>113</v>
      </c>
      <c r="F125" s="845" t="s">
        <v>1193</v>
      </c>
      <c r="G125" s="183"/>
      <c r="H125" s="183"/>
      <c r="I125" s="183"/>
      <c r="J125" s="183"/>
      <c r="K125" s="183"/>
      <c r="L125" s="183"/>
      <c r="M125" s="183"/>
      <c r="N125" s="183"/>
      <c r="O125" s="183"/>
      <c r="P125" s="183"/>
      <c r="Q125" s="1476" t="str">
        <f>+Q124</f>
        <v>8/11</v>
      </c>
      <c r="R125" s="183"/>
      <c r="S125" s="200"/>
      <c r="T125" s="177" t="str">
        <f>+T124</f>
        <v>2024 måste detta göras samma dag som slutjust totalnivåer då Ingrids dialog ligger tidigt</v>
      </c>
    </row>
    <row r="126" spans="1:20" ht="12" x14ac:dyDescent="0.2">
      <c r="A126" s="174" t="s">
        <v>90</v>
      </c>
      <c r="B126" s="195"/>
      <c r="C126" s="53"/>
      <c r="D126" s="54" t="s">
        <v>372</v>
      </c>
      <c r="E126" s="71" t="s">
        <v>113</v>
      </c>
      <c r="F126" s="845" t="s">
        <v>1193</v>
      </c>
      <c r="G126" s="183"/>
      <c r="H126" s="183"/>
      <c r="I126" s="183"/>
      <c r="J126" s="183"/>
      <c r="K126" s="183"/>
      <c r="L126" s="183"/>
      <c r="M126" s="183"/>
      <c r="N126" s="183"/>
      <c r="O126" s="183"/>
      <c r="P126" s="183"/>
      <c r="Q126" s="1477" t="str">
        <f>+Q124</f>
        <v>8/11</v>
      </c>
      <c r="R126" s="183"/>
      <c r="S126" s="200"/>
    </row>
    <row r="127" spans="1:20" ht="12" x14ac:dyDescent="0.2">
      <c r="A127" s="174" t="s">
        <v>90</v>
      </c>
      <c r="B127" s="195"/>
      <c r="C127" s="38">
        <v>47</v>
      </c>
      <c r="D127" s="37" t="s">
        <v>373</v>
      </c>
      <c r="E127" s="20" t="s">
        <v>1191</v>
      </c>
      <c r="F127" s="845" t="s">
        <v>1193</v>
      </c>
      <c r="G127" s="183"/>
      <c r="H127" s="183"/>
      <c r="I127" s="183"/>
      <c r="J127" s="183"/>
      <c r="K127" s="183"/>
      <c r="L127" s="183"/>
      <c r="M127" s="183"/>
      <c r="N127" s="183"/>
      <c r="O127" s="183"/>
      <c r="P127" s="183"/>
      <c r="Q127" s="1477" t="str">
        <f>+Q124</f>
        <v>8/11</v>
      </c>
      <c r="R127" s="183"/>
      <c r="S127" s="200"/>
    </row>
    <row r="128" spans="1:20" ht="12" x14ac:dyDescent="0.2">
      <c r="A128" s="174" t="s">
        <v>90</v>
      </c>
      <c r="B128" s="195"/>
      <c r="C128" s="53">
        <v>47</v>
      </c>
      <c r="D128" s="54" t="s">
        <v>374</v>
      </c>
      <c r="E128" s="71" t="s">
        <v>331</v>
      </c>
      <c r="F128" s="845"/>
      <c r="G128" s="183"/>
      <c r="H128" s="183"/>
      <c r="I128" s="183"/>
      <c r="J128" s="183"/>
      <c r="K128" s="183"/>
      <c r="L128" s="183"/>
      <c r="M128" s="183"/>
      <c r="N128" s="183"/>
      <c r="O128" s="183"/>
      <c r="P128" s="183"/>
      <c r="Q128" s="1478" t="s">
        <v>1192</v>
      </c>
      <c r="R128" s="183"/>
      <c r="S128" s="200"/>
    </row>
    <row r="129" spans="1:21" s="1174" customFormat="1" ht="12" x14ac:dyDescent="0.2">
      <c r="A129" s="1174" t="s">
        <v>90</v>
      </c>
      <c r="B129" s="1175"/>
      <c r="C129" s="1176"/>
      <c r="D129" s="1177" t="s">
        <v>375</v>
      </c>
      <c r="E129" s="1178" t="s">
        <v>113</v>
      </c>
      <c r="F129" s="1179"/>
      <c r="G129" s="1180"/>
      <c r="H129" s="1180"/>
      <c r="I129" s="1180"/>
      <c r="J129" s="1180"/>
      <c r="K129" s="1180"/>
      <c r="L129" s="1180"/>
      <c r="M129" s="1180"/>
      <c r="N129" s="1180"/>
      <c r="O129" s="1180"/>
      <c r="P129" s="1180"/>
      <c r="Q129" s="1181" t="s">
        <v>376</v>
      </c>
      <c r="R129" s="1180"/>
      <c r="S129" s="1182"/>
      <c r="T129" s="177" t="s">
        <v>377</v>
      </c>
    </row>
    <row r="130" spans="1:21" s="89" customFormat="1" ht="12" x14ac:dyDescent="0.2">
      <c r="A130" s="89" t="s">
        <v>90</v>
      </c>
      <c r="B130" s="635"/>
      <c r="C130" s="95"/>
      <c r="D130" s="636" t="s">
        <v>1194</v>
      </c>
      <c r="E130" s="637" t="s">
        <v>378</v>
      </c>
      <c r="F130" s="858"/>
      <c r="G130" s="216"/>
      <c r="H130" s="216"/>
      <c r="I130" s="216"/>
      <c r="J130" s="216"/>
      <c r="K130" s="216"/>
      <c r="L130" s="216"/>
      <c r="M130" s="216"/>
      <c r="N130" s="216"/>
      <c r="O130" s="216"/>
      <c r="P130" s="216"/>
      <c r="Q130" s="1496" t="s">
        <v>379</v>
      </c>
      <c r="R130" s="216"/>
      <c r="S130" s="638"/>
    </row>
    <row r="131" spans="1:21" s="89" customFormat="1" ht="12" x14ac:dyDescent="0.2">
      <c r="A131" s="89" t="s">
        <v>90</v>
      </c>
      <c r="B131" s="635"/>
      <c r="C131" s="95"/>
      <c r="D131" s="636" t="s">
        <v>1195</v>
      </c>
      <c r="E131" s="637" t="s">
        <v>1196</v>
      </c>
      <c r="F131" s="858"/>
      <c r="G131" s="216"/>
      <c r="H131" s="216"/>
      <c r="I131" s="216"/>
      <c r="J131" s="216"/>
      <c r="K131" s="216"/>
      <c r="L131" s="216"/>
      <c r="M131" s="216"/>
      <c r="N131" s="216"/>
      <c r="O131" s="216"/>
      <c r="P131" s="216"/>
      <c r="Q131" s="1496" t="s">
        <v>379</v>
      </c>
      <c r="R131" s="216"/>
      <c r="S131" s="638"/>
      <c r="T131" s="89" t="s">
        <v>1197</v>
      </c>
    </row>
    <row r="132" spans="1:21" s="89" customFormat="1" x14ac:dyDescent="0.2">
      <c r="F132" s="859"/>
    </row>
    <row r="133" spans="1:21" s="179" customFormat="1" ht="12" x14ac:dyDescent="0.2">
      <c r="A133" s="691" t="s">
        <v>86</v>
      </c>
      <c r="B133" s="692" t="s">
        <v>380</v>
      </c>
      <c r="C133" s="101" t="s">
        <v>381</v>
      </c>
      <c r="D133" s="591" t="s">
        <v>382</v>
      </c>
      <c r="E133" s="693"/>
      <c r="F133" s="860"/>
      <c r="G133" s="694"/>
      <c r="H133" s="694"/>
      <c r="I133" s="694"/>
      <c r="J133" s="694"/>
      <c r="K133" s="694"/>
      <c r="L133" s="694"/>
      <c r="M133" s="694"/>
      <c r="N133" s="694"/>
      <c r="O133" s="694"/>
      <c r="P133" s="694"/>
      <c r="Q133" s="694"/>
      <c r="R133" s="694"/>
      <c r="S133" s="695"/>
      <c r="T133" s="222"/>
    </row>
    <row r="134" spans="1:21" s="179" customFormat="1" ht="12" x14ac:dyDescent="0.2">
      <c r="A134" s="174" t="s">
        <v>383</v>
      </c>
      <c r="B134" s="697"/>
      <c r="C134" s="57">
        <v>47</v>
      </c>
      <c r="D134" s="61" t="s">
        <v>384</v>
      </c>
      <c r="E134" s="58" t="s">
        <v>113</v>
      </c>
      <c r="F134" s="845"/>
      <c r="G134" s="183"/>
      <c r="H134" s="183"/>
      <c r="I134" s="183"/>
      <c r="J134" s="183"/>
      <c r="K134" s="183"/>
      <c r="L134" s="183"/>
      <c r="M134" s="183"/>
      <c r="N134" s="183"/>
      <c r="O134" s="183"/>
      <c r="P134" s="183"/>
      <c r="Q134" s="823" t="s">
        <v>385</v>
      </c>
      <c r="R134" s="183"/>
      <c r="S134" s="638"/>
      <c r="T134" s="174" t="s">
        <v>386</v>
      </c>
      <c r="U134" s="222"/>
    </row>
    <row r="135" spans="1:21" s="124" customFormat="1" ht="12" x14ac:dyDescent="0.2">
      <c r="A135" s="584" t="s">
        <v>308</v>
      </c>
      <c r="B135" s="477"/>
      <c r="C135" s="90"/>
      <c r="D135" s="641" t="s">
        <v>387</v>
      </c>
      <c r="E135" s="642"/>
      <c r="F135" s="861"/>
      <c r="G135" s="643"/>
      <c r="H135" s="643"/>
      <c r="I135" s="643"/>
      <c r="J135" s="643"/>
      <c r="K135" s="643"/>
      <c r="L135" s="643"/>
      <c r="M135" s="643"/>
      <c r="N135" s="643"/>
      <c r="O135" s="643"/>
      <c r="P135" s="643"/>
      <c r="Q135" s="643"/>
      <c r="R135" s="643"/>
      <c r="S135" s="217"/>
      <c r="T135" s="89"/>
    </row>
    <row r="136" spans="1:21" ht="12" x14ac:dyDescent="0.2">
      <c r="A136" s="583" t="s">
        <v>86</v>
      </c>
      <c r="B136" s="581"/>
      <c r="C136" s="620"/>
      <c r="D136" s="51" t="s">
        <v>388</v>
      </c>
      <c r="E136" s="117"/>
      <c r="F136" s="844"/>
      <c r="G136" s="184"/>
      <c r="H136" s="184"/>
      <c r="I136" s="184"/>
      <c r="J136" s="184"/>
      <c r="K136" s="184"/>
      <c r="L136" s="184"/>
      <c r="M136" s="184"/>
      <c r="N136" s="184"/>
      <c r="O136" s="184"/>
      <c r="P136" s="184"/>
      <c r="Q136" s="184"/>
      <c r="R136" s="184"/>
      <c r="S136" s="201"/>
    </row>
    <row r="137" spans="1:21" ht="12" x14ac:dyDescent="0.2">
      <c r="A137" s="580" t="s">
        <v>90</v>
      </c>
      <c r="B137" s="581"/>
      <c r="C137" s="50">
        <v>47</v>
      </c>
      <c r="D137" s="11" t="s">
        <v>389</v>
      </c>
      <c r="E137" s="117" t="s">
        <v>113</v>
      </c>
      <c r="F137" s="844"/>
      <c r="G137" s="184"/>
      <c r="H137" s="184"/>
      <c r="I137" s="184"/>
      <c r="J137" s="184"/>
      <c r="K137" s="184"/>
      <c r="L137" s="184"/>
      <c r="M137" s="184"/>
      <c r="N137" s="184"/>
      <c r="O137" s="184"/>
      <c r="P137" s="184"/>
      <c r="Q137" s="588" t="s">
        <v>400</v>
      </c>
      <c r="R137" s="184"/>
      <c r="S137" s="201"/>
    </row>
    <row r="138" spans="1:21" ht="12" x14ac:dyDescent="0.2">
      <c r="A138" s="580" t="s">
        <v>90</v>
      </c>
      <c r="B138" s="581"/>
      <c r="C138" s="62">
        <v>47</v>
      </c>
      <c r="D138" s="11" t="s">
        <v>391</v>
      </c>
      <c r="E138" s="66" t="s">
        <v>392</v>
      </c>
      <c r="F138" s="844"/>
      <c r="G138" s="184"/>
      <c r="H138" s="184"/>
      <c r="I138" s="184"/>
      <c r="J138" s="184"/>
      <c r="K138" s="184"/>
      <c r="L138" s="184"/>
      <c r="M138" s="184"/>
      <c r="N138" s="184"/>
      <c r="O138" s="184"/>
      <c r="P138" s="184"/>
      <c r="Q138" s="587" t="s">
        <v>420</v>
      </c>
      <c r="R138" s="184"/>
      <c r="S138" s="201"/>
    </row>
    <row r="139" spans="1:21" ht="12" x14ac:dyDescent="0.2">
      <c r="A139" s="580" t="s">
        <v>90</v>
      </c>
      <c r="B139" s="581"/>
      <c r="C139" s="62">
        <v>47</v>
      </c>
      <c r="D139" s="11" t="s">
        <v>393</v>
      </c>
      <c r="E139" s="66" t="s">
        <v>392</v>
      </c>
      <c r="F139" s="844"/>
      <c r="G139" s="184"/>
      <c r="H139" s="184"/>
      <c r="I139" s="184"/>
      <c r="J139" s="184"/>
      <c r="K139" s="184"/>
      <c r="L139" s="184"/>
      <c r="M139" s="184"/>
      <c r="N139" s="184"/>
      <c r="O139" s="184"/>
      <c r="P139" s="184"/>
      <c r="Q139" s="587" t="s">
        <v>400</v>
      </c>
      <c r="R139" s="184"/>
      <c r="S139" s="201"/>
    </row>
    <row r="140" spans="1:21" ht="12" x14ac:dyDescent="0.2">
      <c r="A140" s="580" t="s">
        <v>90</v>
      </c>
      <c r="B140" s="581"/>
      <c r="C140" s="62">
        <v>47</v>
      </c>
      <c r="D140" s="11" t="s">
        <v>394</v>
      </c>
      <c r="E140" s="66" t="s">
        <v>395</v>
      </c>
      <c r="F140" s="844"/>
      <c r="G140" s="184"/>
      <c r="H140" s="184"/>
      <c r="I140" s="184"/>
      <c r="J140" s="184"/>
      <c r="K140" s="184"/>
      <c r="L140" s="184"/>
      <c r="M140" s="184"/>
      <c r="N140" s="184"/>
      <c r="O140" s="184"/>
      <c r="P140" s="184"/>
      <c r="Q140" s="587" t="s">
        <v>420</v>
      </c>
      <c r="R140" s="184"/>
      <c r="S140" s="201"/>
    </row>
    <row r="141" spans="1:21" ht="30" customHeight="1" x14ac:dyDescent="0.2">
      <c r="A141" s="179" t="s">
        <v>114</v>
      </c>
      <c r="B141" s="195"/>
      <c r="C141" s="118"/>
      <c r="D141" s="596" t="s">
        <v>396</v>
      </c>
      <c r="E141" s="1235" t="s">
        <v>397</v>
      </c>
      <c r="F141" s="862">
        <v>0.33333333333333331</v>
      </c>
      <c r="G141" s="192"/>
      <c r="H141" s="192"/>
      <c r="I141" s="192"/>
      <c r="J141" s="192"/>
      <c r="K141" s="192"/>
      <c r="L141" s="192"/>
      <c r="M141" s="192"/>
      <c r="N141" s="192"/>
      <c r="O141" s="828"/>
      <c r="P141" s="828"/>
      <c r="Q141" s="1215" t="s">
        <v>398</v>
      </c>
      <c r="R141" s="828"/>
      <c r="S141" s="829"/>
      <c r="T141" s="682"/>
      <c r="U141" s="682"/>
    </row>
    <row r="142" spans="1:21" ht="12" x14ac:dyDescent="0.2">
      <c r="A142" s="179" t="s">
        <v>114</v>
      </c>
      <c r="B142" s="195"/>
      <c r="C142" s="118"/>
      <c r="D142" s="632" t="s">
        <v>399</v>
      </c>
      <c r="E142" s="1021" t="s">
        <v>113</v>
      </c>
      <c r="F142" s="872">
        <v>0.33333333333333331</v>
      </c>
      <c r="G142" s="828"/>
      <c r="H142" s="828"/>
      <c r="I142" s="828"/>
      <c r="J142" s="828"/>
      <c r="K142" s="828"/>
      <c r="L142" s="828"/>
      <c r="M142" s="828"/>
      <c r="N142" s="828"/>
      <c r="O142" s="828"/>
      <c r="P142" s="828"/>
      <c r="Q142" s="1215" t="s">
        <v>400</v>
      </c>
      <c r="R142" s="828"/>
      <c r="S142" s="829"/>
      <c r="T142" s="682" t="s">
        <v>401</v>
      </c>
      <c r="U142" s="682"/>
    </row>
    <row r="143" spans="1:21" ht="12" x14ac:dyDescent="0.2">
      <c r="A143" s="179" t="s">
        <v>114</v>
      </c>
      <c r="B143" s="195"/>
      <c r="C143" s="120"/>
      <c r="D143" s="121" t="s">
        <v>402</v>
      </c>
      <c r="E143" s="122" t="s">
        <v>140</v>
      </c>
      <c r="F143" s="863"/>
      <c r="G143" s="192"/>
      <c r="H143" s="192"/>
      <c r="I143" s="192"/>
      <c r="J143" s="192"/>
      <c r="K143" s="192"/>
      <c r="L143" s="192"/>
      <c r="M143" s="192"/>
      <c r="N143" s="192"/>
      <c r="O143" s="192"/>
      <c r="P143" s="192"/>
      <c r="Q143" s="176" t="s">
        <v>106</v>
      </c>
      <c r="R143" s="176"/>
      <c r="S143" s="206"/>
      <c r="T143" s="682"/>
      <c r="U143" s="682"/>
    </row>
    <row r="144" spans="1:21" x14ac:dyDescent="0.2">
      <c r="A144" s="585" t="s">
        <v>90</v>
      </c>
      <c r="B144" s="586"/>
      <c r="C144" s="111">
        <v>47</v>
      </c>
      <c r="D144" s="614" t="s">
        <v>403</v>
      </c>
      <c r="E144" s="614" t="s">
        <v>268</v>
      </c>
      <c r="F144" s="864">
        <v>0.58333333333333337</v>
      </c>
      <c r="G144" s="615"/>
      <c r="H144" s="615"/>
      <c r="I144" s="615"/>
      <c r="J144" s="615"/>
      <c r="K144" s="615"/>
      <c r="L144" s="615"/>
      <c r="M144" s="615"/>
      <c r="N144" s="615"/>
      <c r="O144" s="615"/>
      <c r="P144" s="615"/>
      <c r="Q144" s="616" t="s">
        <v>404</v>
      </c>
      <c r="R144" s="213"/>
      <c r="S144" s="214"/>
      <c r="T144" s="215"/>
    </row>
    <row r="145" spans="1:21" ht="22.5" x14ac:dyDescent="0.2">
      <c r="A145" s="585" t="s">
        <v>90</v>
      </c>
      <c r="B145" s="586"/>
      <c r="C145" s="112"/>
      <c r="D145" s="617" t="s">
        <v>405</v>
      </c>
      <c r="E145" s="614" t="s">
        <v>113</v>
      </c>
      <c r="F145" s="864">
        <v>0.58333333333333337</v>
      </c>
      <c r="G145" s="615"/>
      <c r="H145" s="615"/>
      <c r="I145" s="615"/>
      <c r="J145" s="615"/>
      <c r="K145" s="615"/>
      <c r="L145" s="615"/>
      <c r="M145" s="615"/>
      <c r="N145" s="615"/>
      <c r="O145" s="615"/>
      <c r="P145" s="615"/>
      <c r="Q145" s="616" t="s">
        <v>404</v>
      </c>
      <c r="R145" s="213"/>
      <c r="S145" s="214"/>
      <c r="T145" s="215"/>
    </row>
    <row r="146" spans="1:21" x14ac:dyDescent="0.2">
      <c r="A146" s="585" t="s">
        <v>90</v>
      </c>
      <c r="B146" s="586"/>
      <c r="C146" s="111"/>
      <c r="D146" s="618"/>
      <c r="E146" s="618"/>
      <c r="F146" s="865"/>
      <c r="G146" s="615"/>
      <c r="H146" s="615"/>
      <c r="I146" s="615"/>
      <c r="J146" s="615"/>
      <c r="K146" s="615"/>
      <c r="L146" s="615"/>
      <c r="M146" s="615"/>
      <c r="N146" s="615"/>
      <c r="O146" s="615"/>
      <c r="P146" s="615"/>
      <c r="Q146" s="615"/>
      <c r="R146" s="213"/>
      <c r="S146" s="214"/>
      <c r="T146" s="215" t="s">
        <v>406</v>
      </c>
    </row>
    <row r="147" spans="1:21" x14ac:dyDescent="0.2">
      <c r="A147" s="585" t="s">
        <v>90</v>
      </c>
      <c r="B147" s="586"/>
      <c r="C147" s="113"/>
      <c r="D147" s="617" t="s">
        <v>407</v>
      </c>
      <c r="E147" s="614" t="s">
        <v>408</v>
      </c>
      <c r="F147" s="864">
        <v>0.70833333333333337</v>
      </c>
      <c r="G147" s="615"/>
      <c r="H147" s="615"/>
      <c r="I147" s="615"/>
      <c r="J147" s="615"/>
      <c r="K147" s="615"/>
      <c r="L147" s="615"/>
      <c r="M147" s="615"/>
      <c r="N147" s="615"/>
      <c r="O147" s="615"/>
      <c r="P147" s="615"/>
      <c r="Q147" s="619" t="s">
        <v>404</v>
      </c>
      <c r="R147" s="213"/>
      <c r="S147" s="214"/>
      <c r="T147" s="215" t="s">
        <v>409</v>
      </c>
    </row>
    <row r="148" spans="1:21" x14ac:dyDescent="0.2">
      <c r="A148" s="585" t="s">
        <v>90</v>
      </c>
      <c r="B148" s="586"/>
      <c r="C148" s="114"/>
      <c r="D148" s="614" t="s">
        <v>410</v>
      </c>
      <c r="E148" s="614" t="s">
        <v>408</v>
      </c>
      <c r="F148" s="865"/>
      <c r="G148" s="615"/>
      <c r="H148" s="615"/>
      <c r="I148" s="615"/>
      <c r="J148" s="615"/>
      <c r="K148" s="615"/>
      <c r="L148" s="615"/>
      <c r="M148" s="615"/>
      <c r="N148" s="615"/>
      <c r="O148" s="615"/>
      <c r="P148" s="615"/>
      <c r="Q148" s="619" t="s">
        <v>404</v>
      </c>
      <c r="R148" s="213"/>
      <c r="S148" s="214"/>
      <c r="T148" s="215"/>
    </row>
    <row r="149" spans="1:21" x14ac:dyDescent="0.2">
      <c r="B149" s="195"/>
      <c r="C149" s="38"/>
      <c r="D149" s="115"/>
      <c r="E149" s="116"/>
      <c r="F149" s="845"/>
      <c r="G149" s="183"/>
      <c r="H149" s="183"/>
      <c r="I149" s="183"/>
      <c r="J149" s="183"/>
      <c r="K149" s="183"/>
      <c r="L149" s="183"/>
      <c r="M149" s="183"/>
      <c r="N149" s="183"/>
      <c r="O149" s="183"/>
      <c r="P149" s="183"/>
      <c r="Q149" s="183"/>
      <c r="R149" s="183"/>
      <c r="S149" s="200"/>
    </row>
    <row r="150" spans="1:21" x14ac:dyDescent="0.2">
      <c r="A150" s="174" t="s">
        <v>90</v>
      </c>
      <c r="B150" s="195"/>
      <c r="C150" s="53"/>
      <c r="D150" s="621" t="s">
        <v>411</v>
      </c>
      <c r="E150" s="621" t="s">
        <v>331</v>
      </c>
      <c r="F150" s="848"/>
      <c r="G150" s="203"/>
      <c r="H150" s="203"/>
      <c r="I150" s="203"/>
      <c r="J150" s="203"/>
      <c r="K150" s="203"/>
      <c r="L150" s="203"/>
      <c r="M150" s="203"/>
      <c r="N150" s="203"/>
      <c r="O150" s="203"/>
      <c r="P150" s="203"/>
      <c r="Q150" s="622" t="s">
        <v>404</v>
      </c>
      <c r="R150" s="203"/>
      <c r="S150" s="200"/>
      <c r="T150" s="89" t="s">
        <v>412</v>
      </c>
    </row>
    <row r="151" spans="1:21" x14ac:dyDescent="0.2">
      <c r="A151" s="174" t="s">
        <v>90</v>
      </c>
      <c r="B151" s="195"/>
      <c r="C151" s="38"/>
      <c r="D151" s="623" t="s">
        <v>413</v>
      </c>
      <c r="E151" s="623" t="s">
        <v>113</v>
      </c>
      <c r="F151" s="848"/>
      <c r="G151" s="203"/>
      <c r="H151" s="203"/>
      <c r="I151" s="203"/>
      <c r="J151" s="203"/>
      <c r="K151" s="203"/>
      <c r="L151" s="203"/>
      <c r="M151" s="203"/>
      <c r="N151" s="203"/>
      <c r="O151" s="203"/>
      <c r="P151" s="203"/>
      <c r="Q151" s="622" t="s">
        <v>404</v>
      </c>
      <c r="R151" s="203"/>
      <c r="S151" s="200"/>
    </row>
    <row r="152" spans="1:21" x14ac:dyDescent="0.2">
      <c r="B152" s="174"/>
      <c r="C152" s="176"/>
      <c r="D152" s="176"/>
      <c r="E152" s="176"/>
      <c r="F152" s="845"/>
      <c r="G152" s="176"/>
      <c r="H152" s="176"/>
      <c r="I152" s="176"/>
      <c r="J152" s="176"/>
      <c r="K152" s="176"/>
      <c r="L152" s="176"/>
      <c r="M152" s="176"/>
      <c r="N152" s="176"/>
      <c r="O152" s="176"/>
      <c r="P152" s="176"/>
      <c r="Q152" s="176"/>
      <c r="R152" s="176"/>
      <c r="S152" s="174"/>
    </row>
    <row r="153" spans="1:21" ht="15" customHeight="1" x14ac:dyDescent="0.2">
      <c r="A153" s="583" t="s">
        <v>86</v>
      </c>
      <c r="B153" s="581" t="s">
        <v>380</v>
      </c>
      <c r="C153" s="62" t="s">
        <v>414</v>
      </c>
      <c r="D153" s="11" t="s">
        <v>415</v>
      </c>
      <c r="E153" s="117"/>
      <c r="F153" s="851"/>
      <c r="G153" s="592"/>
      <c r="H153" s="592"/>
      <c r="I153" s="592"/>
      <c r="J153" s="592"/>
      <c r="K153" s="592"/>
      <c r="L153" s="592"/>
      <c r="M153" s="592"/>
      <c r="N153" s="592"/>
      <c r="O153" s="592"/>
      <c r="P153" s="592"/>
      <c r="Q153" s="592"/>
      <c r="R153" s="592"/>
      <c r="S153" s="201"/>
    </row>
    <row r="154" spans="1:21" ht="12" x14ac:dyDescent="0.2">
      <c r="A154" s="179" t="s">
        <v>114</v>
      </c>
      <c r="B154" s="195"/>
      <c r="C154" s="118"/>
      <c r="D154" s="103" t="s">
        <v>416</v>
      </c>
      <c r="E154" s="1236" t="s">
        <v>268</v>
      </c>
      <c r="F154" s="863"/>
      <c r="G154" s="192"/>
      <c r="H154" s="192"/>
      <c r="I154" s="192"/>
      <c r="J154" s="192"/>
      <c r="K154" s="192"/>
      <c r="L154" s="192"/>
      <c r="M154" s="192"/>
      <c r="N154" s="192"/>
      <c r="O154" s="192"/>
      <c r="P154" s="192"/>
      <c r="Q154" s="192"/>
      <c r="R154" s="827" t="s">
        <v>417</v>
      </c>
      <c r="S154" s="206"/>
      <c r="T154" s="682"/>
      <c r="U154" s="682"/>
    </row>
    <row r="155" spans="1:21" s="179" customFormat="1" ht="12" x14ac:dyDescent="0.2">
      <c r="A155" s="196" t="s">
        <v>130</v>
      </c>
      <c r="B155" s="1008" t="s">
        <v>418</v>
      </c>
      <c r="C155" s="23"/>
      <c r="D155" s="574" t="s">
        <v>419</v>
      </c>
      <c r="E155" s="27" t="s">
        <v>268</v>
      </c>
      <c r="F155" s="866"/>
      <c r="G155" s="575"/>
      <c r="H155" s="575"/>
      <c r="I155" s="575"/>
      <c r="J155" s="575"/>
      <c r="K155" s="575"/>
      <c r="L155" s="575"/>
      <c r="M155" s="575"/>
      <c r="N155" s="575"/>
      <c r="O155" s="575"/>
      <c r="P155" s="575"/>
      <c r="Q155" s="575"/>
      <c r="R155" s="1022" t="s">
        <v>420</v>
      </c>
      <c r="S155" s="576"/>
      <c r="T155" s="196"/>
    </row>
    <row r="156" spans="1:21" s="179" customFormat="1" ht="23.45" customHeight="1" x14ac:dyDescent="0.2">
      <c r="A156" s="196" t="s">
        <v>130</v>
      </c>
      <c r="B156" s="1008" t="s">
        <v>131</v>
      </c>
      <c r="C156" s="23"/>
      <c r="D156" s="574" t="s">
        <v>421</v>
      </c>
      <c r="E156" s="27" t="s">
        <v>422</v>
      </c>
      <c r="F156" s="866"/>
      <c r="G156" s="575"/>
      <c r="H156" s="575"/>
      <c r="I156" s="575"/>
      <c r="J156" s="575"/>
      <c r="K156" s="575"/>
      <c r="L156" s="575"/>
      <c r="M156" s="575"/>
      <c r="N156" s="575"/>
      <c r="O156" s="575"/>
      <c r="P156" s="575"/>
      <c r="Q156" s="644"/>
      <c r="R156" s="1023" t="s">
        <v>420</v>
      </c>
      <c r="S156" s="576"/>
      <c r="T156" s="196"/>
    </row>
    <row r="157" spans="1:21" ht="34.35" customHeight="1" x14ac:dyDescent="0.2">
      <c r="A157" s="179" t="s">
        <v>423</v>
      </c>
      <c r="B157" s="195"/>
      <c r="C157" s="123">
        <v>50</v>
      </c>
      <c r="D157" s="596" t="s">
        <v>424</v>
      </c>
      <c r="E157" s="1235" t="s">
        <v>425</v>
      </c>
      <c r="F157" s="863">
        <v>0.54166666666666663</v>
      </c>
      <c r="G157" s="183"/>
      <c r="H157" s="183"/>
      <c r="I157" s="183"/>
      <c r="J157" s="183"/>
      <c r="K157" s="183"/>
      <c r="L157" s="183"/>
      <c r="M157" s="183"/>
      <c r="N157" s="183"/>
      <c r="O157" s="183"/>
      <c r="P157" s="183"/>
      <c r="Q157" s="183"/>
      <c r="R157" s="1216" t="s">
        <v>426</v>
      </c>
      <c r="S157" s="207"/>
      <c r="T157" s="682"/>
      <c r="U157" s="682"/>
    </row>
    <row r="158" spans="1:21" ht="24.75" customHeight="1" x14ac:dyDescent="0.2">
      <c r="A158" s="179" t="s">
        <v>423</v>
      </c>
      <c r="B158" s="195"/>
      <c r="C158" s="123"/>
      <c r="D158" s="596" t="s">
        <v>427</v>
      </c>
      <c r="E158" s="105" t="s">
        <v>113</v>
      </c>
      <c r="F158" s="867">
        <v>0.33333333333333331</v>
      </c>
      <c r="G158" s="561"/>
      <c r="H158" s="561"/>
      <c r="I158" s="561"/>
      <c r="J158" s="561"/>
      <c r="K158" s="561"/>
      <c r="L158" s="561"/>
      <c r="M158" s="561"/>
      <c r="N158" s="561"/>
      <c r="O158" s="561"/>
      <c r="P158" s="561"/>
      <c r="Q158" s="561"/>
      <c r="R158" s="1215" t="s">
        <v>428</v>
      </c>
      <c r="S158" s="207"/>
      <c r="T158" s="682" t="s">
        <v>401</v>
      </c>
      <c r="U158" s="682"/>
    </row>
    <row r="159" spans="1:21" ht="12" x14ac:dyDescent="0.2">
      <c r="A159" s="179"/>
      <c r="B159" s="195"/>
      <c r="C159" s="123"/>
      <c r="D159" s="596"/>
      <c r="E159" s="563"/>
      <c r="F159" s="867"/>
      <c r="G159" s="561"/>
      <c r="H159" s="561"/>
      <c r="I159" s="561"/>
      <c r="J159" s="561"/>
      <c r="K159" s="561"/>
      <c r="L159" s="561"/>
      <c r="M159" s="561"/>
      <c r="N159" s="561"/>
      <c r="O159" s="561"/>
      <c r="P159" s="561"/>
      <c r="Q159" s="561"/>
      <c r="R159" s="562"/>
      <c r="S159" s="207"/>
    </row>
    <row r="160" spans="1:21" ht="12" x14ac:dyDescent="0.2">
      <c r="A160" s="179" t="s">
        <v>423</v>
      </c>
      <c r="B160" s="195"/>
      <c r="C160" s="120"/>
      <c r="D160" s="121" t="s">
        <v>429</v>
      </c>
      <c r="E160" s="122" t="s">
        <v>140</v>
      </c>
      <c r="F160" s="845"/>
      <c r="G160" s="183"/>
      <c r="H160" s="183"/>
      <c r="I160" s="183"/>
      <c r="J160" s="183"/>
      <c r="K160" s="183"/>
      <c r="L160" s="183"/>
      <c r="M160" s="183"/>
      <c r="N160" s="183"/>
      <c r="O160" s="183"/>
      <c r="P160" s="183"/>
      <c r="Q160" s="183"/>
      <c r="R160" s="1208" t="s">
        <v>106</v>
      </c>
      <c r="S160" s="207"/>
      <c r="T160" s="682"/>
      <c r="U160" s="682"/>
    </row>
    <row r="161" spans="1:21" ht="12" x14ac:dyDescent="0.2">
      <c r="A161" s="179" t="s">
        <v>423</v>
      </c>
      <c r="B161" s="195"/>
      <c r="C161" s="120"/>
      <c r="D161" s="119" t="s">
        <v>430</v>
      </c>
      <c r="E161" s="105" t="s">
        <v>140</v>
      </c>
      <c r="F161" s="868"/>
      <c r="G161" s="190"/>
      <c r="H161" s="190"/>
      <c r="I161" s="190"/>
      <c r="J161" s="190"/>
      <c r="K161" s="190"/>
      <c r="L161" s="190"/>
      <c r="M161" s="190"/>
      <c r="N161" s="190"/>
      <c r="O161" s="190"/>
      <c r="P161" s="190"/>
      <c r="Q161" s="190"/>
      <c r="R161" s="1209" t="s">
        <v>428</v>
      </c>
      <c r="S161" s="207"/>
      <c r="T161" s="682"/>
      <c r="U161" s="682"/>
    </row>
    <row r="162" spans="1:21" ht="12" x14ac:dyDescent="0.2">
      <c r="A162" s="174" t="s">
        <v>383</v>
      </c>
      <c r="B162" s="195"/>
      <c r="C162" s="64">
        <v>50</v>
      </c>
      <c r="D162" s="125" t="s">
        <v>431</v>
      </c>
      <c r="E162" s="74" t="s">
        <v>432</v>
      </c>
      <c r="F162" s="845"/>
      <c r="G162" s="183"/>
      <c r="H162" s="183"/>
      <c r="I162" s="183"/>
      <c r="J162" s="183"/>
      <c r="K162" s="183"/>
      <c r="L162" s="183"/>
      <c r="M162" s="183"/>
      <c r="N162" s="183"/>
      <c r="O162" s="183"/>
      <c r="P162" s="183"/>
      <c r="Q162" s="183"/>
      <c r="R162" s="588" t="s">
        <v>1205</v>
      </c>
      <c r="S162" s="576"/>
    </row>
    <row r="163" spans="1:21" ht="12" x14ac:dyDescent="0.2">
      <c r="B163" s="195"/>
      <c r="C163" s="64"/>
      <c r="D163" s="125"/>
      <c r="E163" s="74"/>
      <c r="F163" s="845"/>
      <c r="G163" s="183"/>
      <c r="H163" s="183"/>
      <c r="I163" s="183"/>
      <c r="J163" s="183"/>
      <c r="K163" s="183"/>
      <c r="L163" s="183"/>
      <c r="M163" s="183"/>
      <c r="N163" s="183"/>
      <c r="O163" s="183"/>
      <c r="P163" s="183"/>
      <c r="Q163" s="183"/>
      <c r="R163" s="588"/>
      <c r="S163" s="576"/>
    </row>
    <row r="164" spans="1:21" ht="12" x14ac:dyDescent="0.2">
      <c r="A164" s="580" t="s">
        <v>90</v>
      </c>
      <c r="B164" s="581"/>
      <c r="C164" s="62" t="s">
        <v>381</v>
      </c>
      <c r="D164" s="11" t="s">
        <v>433</v>
      </c>
      <c r="E164" s="684" t="s">
        <v>434</v>
      </c>
      <c r="F164" s="844"/>
      <c r="G164" s="184"/>
      <c r="H164" s="184"/>
      <c r="I164" s="184"/>
      <c r="J164" s="184"/>
      <c r="K164" s="184"/>
      <c r="L164" s="184"/>
      <c r="M164" s="184"/>
      <c r="N164" s="184"/>
      <c r="O164" s="184"/>
      <c r="P164" s="184"/>
      <c r="Q164" s="184"/>
      <c r="R164" s="184"/>
      <c r="S164" s="201"/>
      <c r="T164" s="177" t="s">
        <v>435</v>
      </c>
    </row>
    <row r="165" spans="1:21" ht="12" x14ac:dyDescent="0.2">
      <c r="B165" s="195"/>
      <c r="C165" s="126"/>
      <c r="D165" s="127"/>
      <c r="E165" s="128"/>
      <c r="F165" s="845"/>
      <c r="G165" s="183"/>
      <c r="H165" s="183"/>
      <c r="I165" s="183"/>
      <c r="J165" s="183"/>
      <c r="K165" s="183"/>
      <c r="L165" s="183"/>
      <c r="M165" s="183"/>
      <c r="N165" s="183"/>
      <c r="O165" s="183"/>
      <c r="P165" s="183"/>
      <c r="Q165" s="183"/>
      <c r="R165" s="183"/>
      <c r="S165" s="200"/>
    </row>
    <row r="166" spans="1:21" ht="12" x14ac:dyDescent="0.2">
      <c r="A166" s="583" t="s">
        <v>90</v>
      </c>
      <c r="B166" s="581"/>
      <c r="C166" s="129"/>
      <c r="D166" s="11" t="s">
        <v>436</v>
      </c>
      <c r="E166" s="130"/>
      <c r="F166" s="844"/>
      <c r="G166" s="184"/>
      <c r="H166" s="184"/>
      <c r="I166" s="184"/>
      <c r="J166" s="184"/>
      <c r="K166" s="184"/>
      <c r="L166" s="184"/>
      <c r="M166" s="184"/>
      <c r="N166" s="184"/>
      <c r="O166" s="184"/>
      <c r="P166" s="184"/>
      <c r="Q166" s="184"/>
      <c r="R166" s="184"/>
      <c r="S166" s="201"/>
    </row>
    <row r="167" spans="1:21" ht="25.35" customHeight="1" x14ac:dyDescent="0.2">
      <c r="A167" s="174" t="s">
        <v>90</v>
      </c>
      <c r="B167" s="195"/>
      <c r="C167" s="13" t="s">
        <v>437</v>
      </c>
      <c r="D167" s="131" t="s">
        <v>438</v>
      </c>
      <c r="E167" s="15" t="s">
        <v>253</v>
      </c>
      <c r="F167" s="845"/>
      <c r="G167" s="183"/>
      <c r="H167" s="183"/>
      <c r="I167" s="183"/>
      <c r="J167" s="183"/>
      <c r="K167" s="183"/>
      <c r="L167" s="183"/>
      <c r="M167" s="183"/>
      <c r="N167" s="183"/>
      <c r="O167" s="183"/>
      <c r="P167" s="183"/>
      <c r="Q167" s="183"/>
      <c r="R167" s="183" t="s">
        <v>106</v>
      </c>
      <c r="S167" s="200"/>
    </row>
    <row r="168" spans="1:21" ht="25.35" customHeight="1" x14ac:dyDescent="0.2">
      <c r="A168" s="174" t="s">
        <v>90</v>
      </c>
      <c r="B168" s="195"/>
      <c r="C168" s="132"/>
      <c r="D168" s="14" t="s">
        <v>99</v>
      </c>
      <c r="E168" s="15" t="s">
        <v>439</v>
      </c>
      <c r="F168" s="958" t="s">
        <v>249</v>
      </c>
      <c r="G168" s="183"/>
      <c r="H168" s="183"/>
      <c r="I168" s="183"/>
      <c r="J168" s="183"/>
      <c r="K168" s="183"/>
      <c r="L168" s="183"/>
      <c r="M168" s="183"/>
      <c r="N168" s="183"/>
      <c r="O168" s="183"/>
      <c r="P168" s="183"/>
      <c r="Q168" s="183"/>
      <c r="R168" s="830" t="s">
        <v>440</v>
      </c>
      <c r="S168" s="200"/>
      <c r="T168" s="196" t="s">
        <v>441</v>
      </c>
    </row>
    <row r="169" spans="1:21" ht="25.35" customHeight="1" x14ac:dyDescent="0.2">
      <c r="A169" s="174" t="s">
        <v>90</v>
      </c>
      <c r="B169" s="195"/>
      <c r="C169" s="13"/>
      <c r="D169" s="14" t="s">
        <v>91</v>
      </c>
      <c r="E169" s="15" t="s">
        <v>92</v>
      </c>
      <c r="F169" s="958" t="s">
        <v>249</v>
      </c>
      <c r="G169" s="183"/>
      <c r="H169" s="183"/>
      <c r="I169" s="183"/>
      <c r="J169" s="183"/>
      <c r="K169" s="183"/>
      <c r="L169" s="183"/>
      <c r="M169" s="183"/>
      <c r="N169" s="183"/>
      <c r="O169" s="183"/>
      <c r="P169" s="183"/>
      <c r="Q169" s="183"/>
      <c r="R169" s="830" t="s">
        <v>442</v>
      </c>
      <c r="S169" s="200"/>
      <c r="T169" s="1213" t="s">
        <v>443</v>
      </c>
    </row>
    <row r="170" spans="1:21" ht="18.75" x14ac:dyDescent="0.2">
      <c r="A170" s="174" t="s">
        <v>90</v>
      </c>
      <c r="B170" s="195"/>
      <c r="C170" s="13"/>
      <c r="D170" s="14" t="s">
        <v>95</v>
      </c>
      <c r="E170" s="15" t="s">
        <v>96</v>
      </c>
      <c r="F170" s="958" t="s">
        <v>444</v>
      </c>
      <c r="G170" s="183"/>
      <c r="H170" s="183"/>
      <c r="I170" s="183"/>
      <c r="J170" s="183"/>
      <c r="K170" s="183"/>
      <c r="L170" s="183"/>
      <c r="M170" s="183"/>
      <c r="N170" s="183"/>
      <c r="O170" s="183"/>
      <c r="P170" s="183"/>
      <c r="Q170" s="183"/>
      <c r="R170" s="830" t="s">
        <v>97</v>
      </c>
      <c r="S170" s="200"/>
      <c r="T170" s="1213" t="s">
        <v>443</v>
      </c>
    </row>
    <row r="171" spans="1:21" ht="18.75" x14ac:dyDescent="0.2">
      <c r="A171" s="174" t="s">
        <v>90</v>
      </c>
      <c r="B171" s="195"/>
      <c r="C171" s="132"/>
      <c r="D171" s="14" t="s">
        <v>99</v>
      </c>
      <c r="E171" s="15" t="s">
        <v>439</v>
      </c>
      <c r="F171" s="845" t="s">
        <v>445</v>
      </c>
      <c r="G171" s="183"/>
      <c r="H171" s="183"/>
      <c r="I171" s="183"/>
      <c r="J171" s="183"/>
      <c r="K171" s="183"/>
      <c r="L171" s="183"/>
      <c r="M171" s="183"/>
      <c r="N171" s="183"/>
      <c r="O171" s="183"/>
      <c r="P171" s="183"/>
      <c r="Q171" s="183"/>
      <c r="R171" s="830" t="s">
        <v>97</v>
      </c>
      <c r="S171" s="200"/>
      <c r="T171" s="1213" t="s">
        <v>443</v>
      </c>
    </row>
    <row r="172" spans="1:21" ht="12.75" thickBot="1" x14ac:dyDescent="0.25">
      <c r="A172" s="583" t="s">
        <v>86</v>
      </c>
      <c r="B172" s="581" t="s">
        <v>446</v>
      </c>
      <c r="C172" s="133" t="s">
        <v>447</v>
      </c>
      <c r="D172" s="134" t="s">
        <v>448</v>
      </c>
      <c r="E172" s="135"/>
      <c r="F172" s="844"/>
      <c r="G172" s="184"/>
      <c r="H172" s="184"/>
      <c r="I172" s="184"/>
      <c r="J172" s="184"/>
      <c r="K172" s="184"/>
      <c r="L172" s="184"/>
      <c r="M172" s="184"/>
      <c r="N172" s="184"/>
      <c r="O172" s="184"/>
      <c r="P172" s="184"/>
      <c r="Q172" s="184"/>
      <c r="R172" s="184"/>
      <c r="S172" s="201"/>
    </row>
    <row r="173" spans="1:21" ht="14.1" customHeight="1" x14ac:dyDescent="0.2">
      <c r="A173" s="174" t="s">
        <v>90</v>
      </c>
      <c r="B173" s="195"/>
      <c r="C173" s="1010"/>
      <c r="D173" s="1011" t="s">
        <v>449</v>
      </c>
      <c r="E173" s="1012" t="s">
        <v>113</v>
      </c>
      <c r="F173" s="1013"/>
      <c r="G173" s="1014"/>
      <c r="H173" s="1014"/>
      <c r="I173" s="1014"/>
      <c r="J173" s="1014"/>
      <c r="K173" s="1014"/>
      <c r="L173" s="1014"/>
      <c r="M173" s="1014"/>
      <c r="N173" s="1014"/>
      <c r="O173" s="1014"/>
      <c r="P173" s="1014"/>
      <c r="Q173" s="1014"/>
      <c r="R173" s="1014"/>
      <c r="S173" s="1015" t="s">
        <v>450</v>
      </c>
    </row>
    <row r="174" spans="1:21" ht="14.1" customHeight="1" x14ac:dyDescent="0.2">
      <c r="A174" s="174" t="s">
        <v>90</v>
      </c>
      <c r="B174" s="195"/>
      <c r="C174" s="136"/>
      <c r="D174" s="54" t="s">
        <v>451</v>
      </c>
      <c r="E174" s="71" t="s">
        <v>113</v>
      </c>
      <c r="F174" s="1016"/>
      <c r="G174" s="208"/>
      <c r="H174" s="208"/>
      <c r="I174" s="208"/>
      <c r="J174" s="208"/>
      <c r="K174" s="208"/>
      <c r="L174" s="208"/>
      <c r="M174" s="208"/>
      <c r="N174" s="208"/>
      <c r="O174" s="208"/>
      <c r="P174" s="208"/>
      <c r="Q174" s="208"/>
      <c r="R174" s="208"/>
      <c r="S174" s="208" t="s">
        <v>452</v>
      </c>
    </row>
    <row r="175" spans="1:21" ht="20.100000000000001" customHeight="1" x14ac:dyDescent="0.2">
      <c r="A175" s="174" t="s">
        <v>90</v>
      </c>
      <c r="B175" s="195"/>
      <c r="C175" s="137"/>
      <c r="D175" s="73" t="s">
        <v>453</v>
      </c>
      <c r="E175" s="606" t="s">
        <v>454</v>
      </c>
      <c r="F175" s="845"/>
      <c r="G175" s="183"/>
      <c r="H175" s="183"/>
      <c r="I175" s="183"/>
      <c r="J175" s="183"/>
      <c r="K175" s="183"/>
      <c r="L175" s="183"/>
      <c r="M175" s="183"/>
      <c r="N175" s="183"/>
      <c r="O175" s="183"/>
      <c r="P175" s="183"/>
      <c r="Q175" s="183"/>
      <c r="R175" s="183"/>
      <c r="S175" s="183" t="s">
        <v>452</v>
      </c>
    </row>
    <row r="176" spans="1:21" ht="14.1" customHeight="1" x14ac:dyDescent="0.2">
      <c r="B176" s="195"/>
      <c r="C176" s="138"/>
      <c r="D176" s="37"/>
      <c r="E176" s="20"/>
      <c r="F176" s="845"/>
      <c r="G176" s="183"/>
      <c r="H176" s="183"/>
      <c r="I176" s="183"/>
      <c r="J176" s="183"/>
      <c r="K176" s="183"/>
      <c r="L176" s="183"/>
      <c r="M176" s="183"/>
      <c r="N176" s="183"/>
      <c r="O176" s="183"/>
      <c r="P176" s="183"/>
      <c r="Q176" s="183"/>
      <c r="R176" s="183"/>
      <c r="S176" s="183"/>
    </row>
    <row r="177" spans="1:20" ht="14.1" customHeight="1" x14ac:dyDescent="0.2">
      <c r="A177" s="174" t="s">
        <v>90</v>
      </c>
      <c r="B177" s="195"/>
      <c r="C177" s="138"/>
      <c r="D177" s="37" t="s">
        <v>455</v>
      </c>
      <c r="E177" s="20"/>
      <c r="F177" s="845"/>
      <c r="G177" s="183"/>
      <c r="H177" s="183"/>
      <c r="I177" s="183"/>
      <c r="J177" s="183"/>
      <c r="K177" s="183"/>
      <c r="L177" s="183"/>
      <c r="M177" s="183"/>
      <c r="N177" s="183"/>
      <c r="O177" s="183"/>
      <c r="P177" s="183"/>
      <c r="Q177" s="183"/>
      <c r="R177" s="183"/>
      <c r="S177" s="183" t="s">
        <v>456</v>
      </c>
    </row>
    <row r="178" spans="1:20" ht="14.1" customHeight="1" x14ac:dyDescent="0.2">
      <c r="A178" s="174" t="s">
        <v>90</v>
      </c>
      <c r="B178" s="195"/>
      <c r="C178" s="136"/>
      <c r="D178" s="37" t="s">
        <v>457</v>
      </c>
      <c r="E178" s="71" t="s">
        <v>113</v>
      </c>
      <c r="F178" s="845"/>
      <c r="G178" s="183"/>
      <c r="H178" s="183"/>
      <c r="I178" s="183"/>
      <c r="J178" s="183"/>
      <c r="K178" s="183"/>
      <c r="L178" s="183"/>
      <c r="M178" s="183"/>
      <c r="N178" s="183"/>
      <c r="O178" s="183"/>
      <c r="P178" s="183"/>
      <c r="Q178" s="183"/>
      <c r="R178" s="183"/>
      <c r="S178" s="183" t="s">
        <v>178</v>
      </c>
    </row>
    <row r="179" spans="1:20" ht="14.1" customHeight="1" x14ac:dyDescent="0.2">
      <c r="B179" s="195"/>
      <c r="C179" s="136"/>
      <c r="D179" s="29"/>
      <c r="E179" s="30"/>
      <c r="F179" s="845"/>
      <c r="G179" s="183"/>
      <c r="H179" s="183"/>
      <c r="I179" s="183"/>
      <c r="J179" s="183"/>
      <c r="K179" s="183"/>
      <c r="L179" s="183"/>
      <c r="M179" s="183"/>
      <c r="N179" s="183"/>
      <c r="O179" s="183"/>
      <c r="P179" s="183"/>
      <c r="Q179" s="183"/>
      <c r="R179" s="183"/>
      <c r="S179" s="208"/>
    </row>
    <row r="180" spans="1:20" ht="12" x14ac:dyDescent="0.2">
      <c r="A180" s="580" t="s">
        <v>86</v>
      </c>
      <c r="B180" s="581"/>
      <c r="C180" s="21" t="s">
        <v>125</v>
      </c>
      <c r="D180" s="22" t="s">
        <v>458</v>
      </c>
      <c r="E180" s="22" t="s">
        <v>459</v>
      </c>
      <c r="F180" s="844"/>
      <c r="G180" s="184"/>
      <c r="H180" s="184"/>
      <c r="I180" s="184"/>
      <c r="J180" s="184"/>
      <c r="K180" s="184"/>
      <c r="L180" s="184"/>
      <c r="M180" s="184"/>
      <c r="N180" s="184"/>
      <c r="O180" s="184"/>
      <c r="P180" s="184"/>
      <c r="Q180" s="184"/>
      <c r="R180" s="184" t="s">
        <v>106</v>
      </c>
      <c r="S180" s="201" t="s">
        <v>460</v>
      </c>
    </row>
    <row r="181" spans="1:20" ht="23.25" customHeight="1" x14ac:dyDescent="0.2">
      <c r="A181" s="196" t="s">
        <v>130</v>
      </c>
      <c r="B181" s="1008" t="s">
        <v>461</v>
      </c>
      <c r="C181" s="28"/>
      <c r="D181" s="1007" t="s">
        <v>132</v>
      </c>
      <c r="E181" s="30" t="s">
        <v>113</v>
      </c>
      <c r="F181" s="845"/>
      <c r="G181" s="845"/>
      <c r="H181" s="845"/>
      <c r="I181" s="188"/>
      <c r="J181" s="188"/>
      <c r="K181" s="188"/>
      <c r="L181" s="188"/>
      <c r="M181" s="188"/>
      <c r="N181" s="188"/>
      <c r="O181" s="188"/>
      <c r="P181" s="188"/>
      <c r="Q181" s="188"/>
      <c r="R181" s="575" t="s">
        <v>106</v>
      </c>
      <c r="S181" s="698"/>
    </row>
    <row r="182" spans="1:20" ht="21.95" customHeight="1" x14ac:dyDescent="0.2">
      <c r="A182" s="196" t="s">
        <v>130</v>
      </c>
      <c r="B182" s="1008" t="s">
        <v>461</v>
      </c>
      <c r="C182" s="23">
        <v>50</v>
      </c>
      <c r="D182" s="24" t="s">
        <v>136</v>
      </c>
      <c r="E182" s="25" t="s">
        <v>462</v>
      </c>
      <c r="F182" s="845"/>
      <c r="G182" s="212"/>
      <c r="H182" s="183"/>
      <c r="I182" s="183"/>
      <c r="J182" s="183"/>
      <c r="K182" s="183"/>
      <c r="L182" s="183"/>
      <c r="M182" s="183"/>
      <c r="N182" s="183"/>
      <c r="O182" s="183"/>
      <c r="P182" s="183"/>
      <c r="Q182" s="183"/>
      <c r="R182" s="202" t="s">
        <v>106</v>
      </c>
      <c r="S182" s="202"/>
      <c r="T182" s="177" t="s">
        <v>463</v>
      </c>
    </row>
    <row r="183" spans="1:20" ht="25.5" customHeight="1" x14ac:dyDescent="0.2">
      <c r="A183" s="196" t="s">
        <v>130</v>
      </c>
      <c r="B183" s="1008" t="s">
        <v>461</v>
      </c>
      <c r="C183" s="28">
        <v>4</v>
      </c>
      <c r="D183" s="1007" t="s">
        <v>464</v>
      </c>
      <c r="E183" s="607" t="s">
        <v>143</v>
      </c>
      <c r="F183" s="845"/>
      <c r="G183" s="845"/>
      <c r="H183" s="845"/>
      <c r="I183" s="188"/>
      <c r="J183" s="188"/>
      <c r="K183" s="188"/>
      <c r="L183" s="188"/>
      <c r="M183" s="188"/>
      <c r="N183" s="188"/>
      <c r="O183" s="188"/>
      <c r="P183" s="188"/>
      <c r="Q183" s="188"/>
      <c r="R183" s="575"/>
      <c r="S183" s="824" t="s">
        <v>144</v>
      </c>
    </row>
    <row r="184" spans="1:20" ht="21.75" customHeight="1" x14ac:dyDescent="0.2">
      <c r="A184" s="196" t="s">
        <v>130</v>
      </c>
      <c r="B184" s="1008" t="s">
        <v>461</v>
      </c>
      <c r="C184" s="28">
        <v>5</v>
      </c>
      <c r="D184" s="31" t="s">
        <v>465</v>
      </c>
      <c r="E184" s="607" t="s">
        <v>466</v>
      </c>
      <c r="F184" s="845"/>
      <c r="G184" s="845"/>
      <c r="H184" s="845"/>
      <c r="I184" s="188"/>
      <c r="J184" s="188"/>
      <c r="K184" s="188"/>
      <c r="L184" s="188"/>
      <c r="M184" s="188"/>
      <c r="N184" s="188"/>
      <c r="O184" s="188"/>
      <c r="P184" s="188"/>
      <c r="Q184" s="188"/>
      <c r="R184" s="575"/>
      <c r="S184" s="825" t="s">
        <v>467</v>
      </c>
    </row>
    <row r="185" spans="1:20" ht="24" x14ac:dyDescent="0.2">
      <c r="A185" s="196" t="s">
        <v>130</v>
      </c>
      <c r="B185" s="1008" t="s">
        <v>461</v>
      </c>
      <c r="C185" s="28">
        <v>5</v>
      </c>
      <c r="D185" s="1007" t="s">
        <v>468</v>
      </c>
      <c r="E185" s="607" t="s">
        <v>466</v>
      </c>
      <c r="F185" s="845"/>
      <c r="G185" s="845"/>
      <c r="H185" s="845"/>
      <c r="I185" s="188"/>
      <c r="J185" s="188"/>
      <c r="K185" s="188"/>
      <c r="L185" s="188"/>
      <c r="M185" s="188"/>
      <c r="N185" s="188"/>
      <c r="O185" s="188"/>
      <c r="P185" s="188"/>
      <c r="Q185" s="188"/>
      <c r="R185" s="575"/>
      <c r="S185" s="825" t="s">
        <v>146</v>
      </c>
      <c r="T185" s="682" t="s">
        <v>469</v>
      </c>
    </row>
    <row r="186" spans="1:20" ht="12" x14ac:dyDescent="0.2">
      <c r="A186" s="196" t="s">
        <v>130</v>
      </c>
      <c r="B186" s="1008" t="s">
        <v>461</v>
      </c>
      <c r="C186" s="28">
        <v>5</v>
      </c>
      <c r="D186" s="32" t="s">
        <v>147</v>
      </c>
      <c r="E186" s="30" t="s">
        <v>140</v>
      </c>
      <c r="F186" s="845"/>
      <c r="G186" s="575"/>
      <c r="H186" s="575"/>
      <c r="I186" s="575"/>
      <c r="J186" s="575"/>
      <c r="K186" s="575"/>
      <c r="L186" s="188"/>
      <c r="M186" s="188"/>
      <c r="N186" s="188"/>
      <c r="O186" s="188"/>
      <c r="P186" s="188"/>
      <c r="Q186" s="188"/>
      <c r="R186" s="575"/>
      <c r="S186" s="1017" t="s">
        <v>470</v>
      </c>
    </row>
    <row r="187" spans="1:20" ht="12" x14ac:dyDescent="0.2">
      <c r="A187" s="196" t="s">
        <v>130</v>
      </c>
      <c r="B187" s="1008" t="s">
        <v>461</v>
      </c>
      <c r="C187" s="28">
        <v>6</v>
      </c>
      <c r="D187" s="31" t="s">
        <v>149</v>
      </c>
      <c r="E187" s="30" t="s">
        <v>140</v>
      </c>
      <c r="F187" s="845"/>
      <c r="G187" s="188"/>
      <c r="H187" s="188"/>
      <c r="I187" s="188"/>
      <c r="J187" s="188"/>
      <c r="K187" s="188"/>
      <c r="L187" s="188"/>
      <c r="M187" s="188"/>
      <c r="N187" s="188"/>
      <c r="O187" s="188"/>
      <c r="P187" s="188"/>
      <c r="Q187" s="188"/>
      <c r="R187" s="575"/>
      <c r="S187" s="1017" t="s">
        <v>470</v>
      </c>
    </row>
    <row r="188" spans="1:20" ht="12" x14ac:dyDescent="0.2">
      <c r="A188" s="196" t="s">
        <v>130</v>
      </c>
      <c r="B188" s="1008" t="s">
        <v>461</v>
      </c>
      <c r="C188" s="28">
        <v>8</v>
      </c>
      <c r="D188" s="31" t="s">
        <v>471</v>
      </c>
      <c r="E188" s="30" t="s">
        <v>140</v>
      </c>
      <c r="F188" s="845"/>
      <c r="G188" s="188"/>
      <c r="H188" s="188"/>
      <c r="I188" s="188"/>
      <c r="J188" s="188"/>
      <c r="K188" s="188"/>
      <c r="L188" s="188"/>
      <c r="M188" s="188"/>
      <c r="N188" s="188"/>
      <c r="O188" s="188"/>
      <c r="P188" s="188"/>
      <c r="Q188" s="188"/>
      <c r="R188" s="575"/>
      <c r="S188" s="1017" t="s">
        <v>472</v>
      </c>
    </row>
    <row r="189" spans="1:20" ht="12" x14ac:dyDescent="0.2">
      <c r="A189" s="196" t="s">
        <v>130</v>
      </c>
      <c r="B189" s="1008" t="s">
        <v>461</v>
      </c>
      <c r="C189" s="28">
        <v>8</v>
      </c>
      <c r="D189" s="31" t="s">
        <v>151</v>
      </c>
      <c r="E189" s="30" t="s">
        <v>140</v>
      </c>
      <c r="F189" s="845"/>
      <c r="G189" s="188"/>
      <c r="H189" s="188"/>
      <c r="I189" s="188"/>
      <c r="J189" s="188"/>
      <c r="K189" s="188"/>
      <c r="L189" s="188"/>
      <c r="M189" s="188"/>
      <c r="N189" s="188"/>
      <c r="O189" s="188"/>
      <c r="P189" s="188"/>
      <c r="Q189" s="188"/>
      <c r="R189" s="575"/>
      <c r="S189" s="825" t="s">
        <v>473</v>
      </c>
    </row>
    <row r="190" spans="1:20" ht="18.75" x14ac:dyDescent="0.2">
      <c r="A190" s="196" t="s">
        <v>130</v>
      </c>
      <c r="B190" s="1008" t="s">
        <v>461</v>
      </c>
      <c r="C190" s="28">
        <v>9</v>
      </c>
      <c r="D190" s="31" t="s">
        <v>153</v>
      </c>
      <c r="E190" s="607" t="s">
        <v>154</v>
      </c>
      <c r="F190" s="845"/>
      <c r="G190" s="188"/>
      <c r="H190" s="188"/>
      <c r="I190" s="188"/>
      <c r="J190" s="188"/>
      <c r="K190" s="188"/>
      <c r="L190" s="188"/>
      <c r="M190" s="188"/>
      <c r="N190" s="188"/>
      <c r="O190" s="188"/>
      <c r="P190" s="188"/>
      <c r="Q190" s="188"/>
      <c r="R190" s="575"/>
      <c r="S190" s="1017" t="s">
        <v>155</v>
      </c>
    </row>
    <row r="191" spans="1:20" ht="12" x14ac:dyDescent="0.2">
      <c r="A191" s="196"/>
      <c r="B191" s="195"/>
      <c r="C191" s="28"/>
      <c r="D191" s="31"/>
      <c r="E191" s="30"/>
      <c r="F191" s="845"/>
      <c r="G191" s="183"/>
      <c r="H191" s="183"/>
      <c r="I191" s="183"/>
      <c r="J191" s="183"/>
      <c r="K191" s="183"/>
      <c r="L191" s="183"/>
      <c r="M191" s="183"/>
      <c r="N191" s="183"/>
      <c r="O191" s="183"/>
      <c r="P191" s="183"/>
      <c r="Q191" s="183"/>
      <c r="R191" s="202"/>
      <c r="S191" s="202"/>
    </row>
    <row r="192" spans="1:20" x14ac:dyDescent="0.2">
      <c r="B192" s="195"/>
    </row>
    <row r="193" spans="2:2" x14ac:dyDescent="0.2">
      <c r="B193" s="195"/>
    </row>
    <row r="194" spans="2:2" x14ac:dyDescent="0.2">
      <c r="B194" s="195"/>
    </row>
    <row r="195" spans="2:2" x14ac:dyDescent="0.2">
      <c r="B195" s="195"/>
    </row>
    <row r="196" spans="2:2" x14ac:dyDescent="0.2">
      <c r="B196" s="195"/>
    </row>
    <row r="197" spans="2:2" x14ac:dyDescent="0.2">
      <c r="B197" s="195"/>
    </row>
    <row r="198" spans="2:2" x14ac:dyDescent="0.2">
      <c r="B198" s="195"/>
    </row>
    <row r="199" spans="2:2" x14ac:dyDescent="0.2">
      <c r="B199" s="195"/>
    </row>
    <row r="200" spans="2:2" x14ac:dyDescent="0.2">
      <c r="B200" s="195"/>
    </row>
    <row r="201" spans="2:2" x14ac:dyDescent="0.2">
      <c r="B201" s="195"/>
    </row>
    <row r="202" spans="2:2" x14ac:dyDescent="0.2">
      <c r="B202" s="195"/>
    </row>
    <row r="203" spans="2:2" x14ac:dyDescent="0.2">
      <c r="B203" s="195"/>
    </row>
    <row r="204" spans="2:2" x14ac:dyDescent="0.2">
      <c r="B204" s="195"/>
    </row>
    <row r="205" spans="2:2" x14ac:dyDescent="0.2">
      <c r="B205" s="195"/>
    </row>
    <row r="206" spans="2:2" x14ac:dyDescent="0.2">
      <c r="B206" s="195"/>
    </row>
    <row r="207" spans="2:2" x14ac:dyDescent="0.2">
      <c r="B207" s="195"/>
    </row>
    <row r="208" spans="2:2" x14ac:dyDescent="0.2">
      <c r="B208" s="195"/>
    </row>
    <row r="209" spans="2:2" x14ac:dyDescent="0.2">
      <c r="B209" s="195"/>
    </row>
    <row r="210" spans="2:2" x14ac:dyDescent="0.2">
      <c r="B210" s="195"/>
    </row>
    <row r="211" spans="2:2" x14ac:dyDescent="0.2">
      <c r="B211" s="195"/>
    </row>
    <row r="212" spans="2:2" x14ac:dyDescent="0.2">
      <c r="B212" s="195"/>
    </row>
    <row r="213" spans="2:2" x14ac:dyDescent="0.2">
      <c r="B213" s="195"/>
    </row>
    <row r="214" spans="2:2" x14ac:dyDescent="0.2">
      <c r="B214" s="195"/>
    </row>
    <row r="215" spans="2:2" x14ac:dyDescent="0.2">
      <c r="B215" s="195"/>
    </row>
    <row r="216" spans="2:2" x14ac:dyDescent="0.2">
      <c r="B216" s="195"/>
    </row>
    <row r="217" spans="2:2" x14ac:dyDescent="0.2">
      <c r="B217" s="195"/>
    </row>
    <row r="218" spans="2:2" x14ac:dyDescent="0.2">
      <c r="B218" s="195"/>
    </row>
    <row r="219" spans="2:2" x14ac:dyDescent="0.2">
      <c r="B219" s="195"/>
    </row>
    <row r="220" spans="2:2" x14ac:dyDescent="0.2">
      <c r="B220" s="195"/>
    </row>
    <row r="221" spans="2:2" x14ac:dyDescent="0.2">
      <c r="B221" s="195"/>
    </row>
    <row r="222" spans="2:2" x14ac:dyDescent="0.2">
      <c r="B222" s="195"/>
    </row>
    <row r="223" spans="2:2" x14ac:dyDescent="0.2">
      <c r="B223" s="195"/>
    </row>
  </sheetData>
  <autoFilter ref="A7:T221" xr:uid="{00000000-0009-0000-0000-00000300000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s>
    <customSheetView guid="{7776E5A9-720D-4A7F-AABE-6B4227AB8090}" scale="70" showPageBreaks="1" fitToPage="1" showAutoFilter="1">
      <pane ySplit="7" topLeftCell="A167" activePane="bottomLeft" state="frozen"/>
      <selection pane="bottomLeft" activeCell="D179" sqref="D179"/>
      <pageMargins left="0" right="0" top="0" bottom="0" header="0" footer="0"/>
      <pageSetup paperSize="9" scale="54" fitToHeight="0" orientation="landscape" r:id="rId1"/>
      <autoFilter ref="A7:T227" xr:uid="{D65D2B55-038F-45CA-A317-CEBCD1E8CF1D}">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5C6599A9-EAC3-4F8A-BC3C-4202E097D9A3}" scale="70" fitToPage="1" showAutoFilter="1">
      <pane ySplit="7" topLeftCell="A92" activePane="bottomLeft" state="frozen"/>
      <selection pane="bottomLeft" activeCell="D161" sqref="D161"/>
      <pageMargins left="0" right="0" top="0" bottom="0" header="0" footer="0"/>
      <pageSetup paperSize="9" scale="54" fitToHeight="0" orientation="landscape" r:id="rId2"/>
      <autoFilter ref="A7:T227" xr:uid="{AC14CFE4-D69B-4BAF-8FA2-6BEB655FBF95}">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393448E9-5930-460D-BA75-37977D66BEC8}" scale="70" fitToPage="1" showAutoFilter="1">
      <pane ySplit="7" topLeftCell="A92" activePane="bottomLeft" state="frozen"/>
      <selection pane="bottomLeft" activeCell="D161" sqref="D161"/>
      <pageMargins left="0" right="0" top="0" bottom="0" header="0" footer="0"/>
      <pageSetup paperSize="9" scale="53" fitToHeight="0" orientation="landscape" r:id="rId3"/>
      <autoFilter ref="A7:T227" xr:uid="{630873C0-6060-456C-A019-D4B7540A91A5}">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C8CEDB1B-3B18-41FE-9361-2EB234E2EB8D}" scale="70" fitToPage="1" showAutoFilter="1">
      <pane ySplit="7" topLeftCell="A92" activePane="bottomLeft" state="frozen"/>
      <selection pane="bottomLeft" activeCell="D161" sqref="D161"/>
      <pageMargins left="0" right="0" top="0" bottom="0" header="0" footer="0"/>
      <pageSetup paperSize="9" scale="53" fitToHeight="0" orientation="landscape" r:id="rId4"/>
      <autoFilter ref="A7:T227" xr:uid="{5EC65898-B64B-4D83-AD13-E6DA868597A3}">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0076920E-EC0A-4FA8-AF12-CD6DC80D1161}" scale="70" showPageBreaks="1" fitToPage="1" showAutoFilter="1">
      <pane ySplit="7" topLeftCell="A92" activePane="bottomLeft" state="frozen"/>
      <selection pane="bottomLeft" activeCell="D161" sqref="D161"/>
      <pageMargins left="0" right="0" top="0" bottom="0" header="0" footer="0"/>
      <pageSetup paperSize="9" scale="54" fitToHeight="0" orientation="landscape" r:id="rId5"/>
      <autoFilter ref="A7:T227" xr:uid="{2F176B28-62E1-4182-93ED-8C8F7E43F3A5}">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2353566C-F160-4A96-908F-42A826CC08BB}" scale="80" showPageBreaks="1" fitToPage="1" showAutoFilter="1">
      <pane ySplit="6" topLeftCell="A7" activePane="bottomLeft" state="frozen"/>
      <selection pane="bottomLeft" activeCell="R165" sqref="R165"/>
      <pageMargins left="0" right="0" top="0" bottom="0" header="0" footer="0"/>
      <pageSetup paperSize="9" scale="53" fitToHeight="0" orientation="landscape" r:id="rId6"/>
      <autoFilter ref="A7:T227" xr:uid="{5D2EFE29-1302-44C2-B45F-883C7F499ECA}">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s>
  <mergeCells count="5">
    <mergeCell ref="P121:Q121"/>
    <mergeCell ref="G7:R7"/>
    <mergeCell ref="N61:O61"/>
    <mergeCell ref="N62:O62"/>
    <mergeCell ref="P120:Q120"/>
  </mergeCells>
  <phoneticPr fontId="18" type="noConversion"/>
  <pageMargins left="0.70866141732283472" right="0.70866141732283472" top="0.74803149606299213" bottom="0.74803149606299213" header="0.31496062992125984" footer="0.31496062992125984"/>
  <pageSetup paperSize="9" scale="53" fitToHeight="0" orientation="landscape" r:id="rId7"/>
  <ignoredErrors>
    <ignoredError sqref="S183:S185" twoDigitTextYear="1"/>
  </ignoredErrors>
  <drawing r:id="rId8"/>
  <legacy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14"/>
  <sheetViews>
    <sheetView zoomScale="80" zoomScaleNormal="80" workbookViewId="0">
      <pane ySplit="6" topLeftCell="A7" activePane="bottomLeft" state="frozen"/>
      <selection pane="bottomLeft" activeCell="A53" sqref="A53"/>
    </sheetView>
  </sheetViews>
  <sheetFormatPr defaultColWidth="8.85546875" defaultRowHeight="11.25" x14ac:dyDescent="0.2"/>
  <cols>
    <col min="1" max="1" width="7" style="174" customWidth="1"/>
    <col min="2" max="2" width="90.85546875" style="174" customWidth="1"/>
    <col min="3" max="3" width="16" style="174" customWidth="1"/>
    <col min="4" max="4" width="6.7109375" style="174" customWidth="1"/>
    <col min="5" max="16" width="5.5703125" style="174" customWidth="1"/>
    <col min="17" max="17" width="17.5703125" style="89" customWidth="1"/>
    <col min="18" max="41" width="8.85546875" style="124"/>
    <col min="42" max="16384" width="8.85546875" style="174"/>
  </cols>
  <sheetData>
    <row r="1" spans="1:17" x14ac:dyDescent="0.2">
      <c r="A1" s="172" t="s">
        <v>474</v>
      </c>
      <c r="B1" s="171"/>
      <c r="C1" s="124"/>
      <c r="D1" s="124"/>
      <c r="E1" s="124"/>
      <c r="F1" s="124"/>
      <c r="G1" s="124"/>
      <c r="H1" s="124"/>
      <c r="I1" s="124"/>
      <c r="J1" s="124"/>
      <c r="K1" s="124"/>
      <c r="L1" s="124"/>
      <c r="M1" s="124"/>
      <c r="N1" s="174" t="s">
        <v>475</v>
      </c>
      <c r="O1" s="124"/>
      <c r="P1" s="124"/>
    </row>
    <row r="2" spans="1:17" x14ac:dyDescent="0.2">
      <c r="A2" s="172" t="s">
        <v>476</v>
      </c>
      <c r="B2" s="171"/>
      <c r="C2" s="124"/>
      <c r="D2" s="124"/>
      <c r="E2" s="124"/>
      <c r="F2" s="124"/>
      <c r="G2" s="124"/>
      <c r="H2" s="124"/>
      <c r="I2" s="124"/>
      <c r="J2" s="124"/>
      <c r="K2" s="124"/>
      <c r="L2" s="124"/>
      <c r="M2" s="124"/>
      <c r="N2" s="124"/>
      <c r="O2" s="124"/>
      <c r="P2" s="124"/>
    </row>
    <row r="3" spans="1:17" x14ac:dyDescent="0.2">
      <c r="A3" s="1" t="s">
        <v>477</v>
      </c>
      <c r="B3" s="1" t="str">
        <f>+'Bil1.1 Budgetgrupp'!D4</f>
        <v>2024-08-XX</v>
      </c>
      <c r="C3" s="124"/>
      <c r="D3" s="124"/>
      <c r="E3" s="124"/>
      <c r="F3" s="124"/>
      <c r="G3" s="124"/>
      <c r="H3" s="124"/>
      <c r="I3" s="124"/>
      <c r="J3" s="124"/>
      <c r="K3" s="124"/>
      <c r="L3" s="124"/>
      <c r="M3" s="124"/>
      <c r="N3" s="124"/>
      <c r="O3" s="124"/>
      <c r="P3" s="124"/>
    </row>
    <row r="4" spans="1:17" ht="4.3499999999999996" customHeight="1" x14ac:dyDescent="0.2">
      <c r="A4" s="1"/>
      <c r="B4" s="1"/>
      <c r="C4" s="124"/>
      <c r="D4" s="124"/>
      <c r="E4" s="124"/>
      <c r="F4" s="124"/>
      <c r="G4" s="124"/>
      <c r="H4" s="124"/>
      <c r="I4" s="124"/>
      <c r="J4" s="124"/>
      <c r="K4" s="124"/>
      <c r="L4" s="124"/>
      <c r="M4" s="124"/>
      <c r="N4" s="124"/>
      <c r="O4" s="124"/>
      <c r="P4" s="124"/>
    </row>
    <row r="5" spans="1:17" ht="12.75" x14ac:dyDescent="0.2">
      <c r="A5" s="180" t="str">
        <f>+'Bil1.1 Budgetgrupp'!C1</f>
        <v>PREL Tidplan Budget 2025</v>
      </c>
      <c r="B5" s="171"/>
      <c r="C5" s="124"/>
      <c r="D5" s="124"/>
      <c r="E5" s="124"/>
      <c r="F5" s="124"/>
      <c r="G5" s="124"/>
      <c r="H5" s="124"/>
      <c r="I5" s="124"/>
      <c r="J5" s="124"/>
      <c r="K5" s="124"/>
      <c r="L5" s="124"/>
      <c r="M5" s="124"/>
      <c r="N5" s="124"/>
      <c r="O5" s="124"/>
      <c r="P5" s="124"/>
    </row>
    <row r="6" spans="1:17" ht="13.5" thickBot="1" x14ac:dyDescent="0.25">
      <c r="A6" s="181" t="s">
        <v>478</v>
      </c>
      <c r="B6" s="1"/>
      <c r="C6" s="124"/>
      <c r="D6" s="124"/>
      <c r="E6" s="124"/>
      <c r="F6" s="124"/>
      <c r="G6" s="124"/>
      <c r="H6" s="124"/>
      <c r="I6" s="124"/>
      <c r="J6" s="124"/>
      <c r="K6" s="124"/>
      <c r="L6" s="124"/>
      <c r="M6" s="124"/>
      <c r="N6" s="124"/>
      <c r="O6" s="124"/>
      <c r="P6" s="124"/>
    </row>
    <row r="7" spans="1:17" ht="18" x14ac:dyDescent="0.25">
      <c r="A7" s="140"/>
      <c r="B7" s="173"/>
      <c r="C7" s="645" t="s">
        <v>67</v>
      </c>
      <c r="D7" s="141"/>
      <c r="E7" s="1504" t="str">
        <f>+A5</f>
        <v>PREL Tidplan Budget 2025</v>
      </c>
      <c r="F7" s="1505"/>
      <c r="G7" s="1505"/>
      <c r="H7" s="1505"/>
      <c r="I7" s="1505"/>
      <c r="J7" s="1505"/>
      <c r="K7" s="1505"/>
      <c r="L7" s="1505"/>
      <c r="M7" s="1505"/>
      <c r="N7" s="1505"/>
      <c r="O7" s="1505"/>
      <c r="P7" s="1506"/>
    </row>
    <row r="8" spans="1:17" ht="12" x14ac:dyDescent="0.2">
      <c r="A8" s="949" t="s">
        <v>70</v>
      </c>
      <c r="B8" s="950" t="s">
        <v>71</v>
      </c>
      <c r="C8" s="951" t="s">
        <v>72</v>
      </c>
      <c r="D8" s="952" t="s">
        <v>73</v>
      </c>
      <c r="E8" s="168" t="s">
        <v>74</v>
      </c>
      <c r="F8" s="168" t="s">
        <v>75</v>
      </c>
      <c r="G8" s="168" t="s">
        <v>76</v>
      </c>
      <c r="H8" s="168" t="s">
        <v>77</v>
      </c>
      <c r="I8" s="168" t="s">
        <v>78</v>
      </c>
      <c r="J8" s="168" t="s">
        <v>79</v>
      </c>
      <c r="K8" s="168" t="s">
        <v>80</v>
      </c>
      <c r="L8" s="168" t="s">
        <v>81</v>
      </c>
      <c r="M8" s="168" t="s">
        <v>82</v>
      </c>
      <c r="N8" s="168" t="s">
        <v>83</v>
      </c>
      <c r="O8" s="168" t="s">
        <v>84</v>
      </c>
      <c r="P8" s="169" t="s">
        <v>85</v>
      </c>
    </row>
    <row r="9" spans="1:17" ht="12" x14ac:dyDescent="0.2">
      <c r="A9" s="142"/>
      <c r="B9" s="223" t="s">
        <v>479</v>
      </c>
      <c r="C9" s="646"/>
      <c r="D9" s="151"/>
      <c r="E9" s="184"/>
      <c r="F9" s="184"/>
      <c r="G9" s="184"/>
      <c r="H9" s="184"/>
      <c r="I9" s="184"/>
      <c r="J9" s="184"/>
      <c r="K9" s="184"/>
      <c r="L9" s="184"/>
      <c r="M9" s="475"/>
      <c r="N9" s="184"/>
      <c r="O9" s="184"/>
      <c r="P9" s="184"/>
    </row>
    <row r="10" spans="1:17" ht="12" x14ac:dyDescent="0.2">
      <c r="A10" s="150"/>
      <c r="B10" s="76" t="str">
        <f>+'Bil1.1 Budgetgrupp'!D23</f>
        <v>Tot Fak/ Univgem:Avgifter och Bidrag per verksamhetsgren (utb, fo)  2025-2027 samt investeringar 2025-2028</v>
      </c>
      <c r="C10" s="647" t="str">
        <f>+'Bil1.1 Budgetgrupp'!E23</f>
        <v xml:space="preserve">Pia, EvaS, Tobias </v>
      </c>
      <c r="D10" s="78"/>
      <c r="E10" s="183" t="str">
        <f>+'Bil1.1 Budgetgrupp'!G23</f>
        <v>24/1</v>
      </c>
      <c r="F10" s="183"/>
      <c r="G10" s="183"/>
      <c r="H10" s="183"/>
      <c r="I10" s="183"/>
      <c r="J10" s="183"/>
      <c r="K10" s="183"/>
      <c r="L10" s="183"/>
      <c r="M10" s="183"/>
      <c r="N10" s="183"/>
      <c r="O10" s="183"/>
      <c r="P10" s="183"/>
    </row>
    <row r="11" spans="1:17" ht="12" x14ac:dyDescent="0.2">
      <c r="A11" s="150"/>
      <c r="B11" s="76"/>
      <c r="C11" s="647"/>
      <c r="D11" s="78"/>
      <c r="E11" s="183"/>
      <c r="F11" s="183"/>
      <c r="G11" s="183"/>
      <c r="H11" s="183"/>
      <c r="I11" s="183"/>
      <c r="J11" s="183"/>
      <c r="K11" s="183"/>
      <c r="L11" s="183"/>
      <c r="M11" s="183"/>
      <c r="N11" s="183"/>
      <c r="O11" s="183"/>
      <c r="P11" s="183"/>
    </row>
    <row r="12" spans="1:17" ht="22.35" customHeight="1" x14ac:dyDescent="0.2">
      <c r="A12" s="142">
        <v>35</v>
      </c>
      <c r="B12" s="143" t="s">
        <v>480</v>
      </c>
      <c r="C12" s="685" t="s">
        <v>481</v>
      </c>
      <c r="D12" s="144"/>
      <c r="E12" s="184"/>
      <c r="F12" s="184"/>
      <c r="G12" s="184"/>
      <c r="H12" s="184"/>
      <c r="I12" s="184"/>
      <c r="J12" s="184"/>
      <c r="K12" s="184"/>
      <c r="L12" s="184"/>
      <c r="M12" s="599" t="str">
        <f>+'Bil1.1 Budgetgrupp'!O65</f>
        <v>3/9</v>
      </c>
      <c r="N12" s="184"/>
      <c r="O12" s="184"/>
      <c r="P12" s="184"/>
    </row>
    <row r="13" spans="1:17" ht="14.25" customHeight="1" x14ac:dyDescent="0.2">
      <c r="A13" s="145">
        <v>38</v>
      </c>
      <c r="B13" s="146" t="str">
        <f>+'Bil1.1 Budgetgrupp'!D69</f>
        <v xml:space="preserve">Budgetpropositionen </v>
      </c>
      <c r="C13" s="648"/>
      <c r="D13" s="147"/>
      <c r="E13" s="183"/>
      <c r="F13" s="183"/>
      <c r="G13" s="183"/>
      <c r="H13" s="183"/>
      <c r="I13" s="183"/>
      <c r="J13" s="183"/>
      <c r="K13" s="183"/>
      <c r="L13" s="183"/>
      <c r="M13" s="598" t="str">
        <f>+'Bil1.1 Budgetgrupp'!O69</f>
        <v>20/9</v>
      </c>
      <c r="N13" s="183"/>
      <c r="O13" s="183"/>
      <c r="P13" s="183"/>
      <c r="Q13" s="124"/>
    </row>
    <row r="14" spans="1:17" ht="24" x14ac:dyDescent="0.2">
      <c r="A14" s="107"/>
      <c r="B14" s="630" t="str">
        <f>+'Bil1.1 Budgetgrupp'!D72</f>
        <v>GU anslag per inst inkl kostn ramar GU  (FO slutliga för HUV i juni o NMT i aug) med kopia till ULS (Retendo, Stina etc)</v>
      </c>
      <c r="C14" s="166" t="str">
        <f>+'Bil1.1 Budgetgrupp'!E72</f>
        <v>Fak ekonomer</v>
      </c>
      <c r="D14" s="149"/>
      <c r="E14" s="183"/>
      <c r="F14" s="183"/>
      <c r="G14" s="183"/>
      <c r="H14" s="183"/>
      <c r="I14" s="183"/>
      <c r="J14" s="183"/>
      <c r="K14" s="183"/>
      <c r="L14" s="183"/>
      <c r="M14" s="598" t="str">
        <f>+'Bil1.1 Budgetgrupp'!O72</f>
        <v>23/9</v>
      </c>
      <c r="N14" s="183"/>
      <c r="O14" s="183"/>
      <c r="P14" s="183"/>
    </row>
    <row r="15" spans="1:17" ht="12" x14ac:dyDescent="0.2">
      <c r="A15" s="150"/>
      <c r="B15" s="76"/>
      <c r="C15" s="647"/>
      <c r="D15" s="78"/>
      <c r="E15" s="183"/>
      <c r="F15" s="183"/>
      <c r="G15" s="183"/>
      <c r="H15" s="183"/>
      <c r="I15" s="183"/>
      <c r="J15" s="183"/>
      <c r="K15" s="183"/>
      <c r="L15" s="183"/>
      <c r="M15" s="598"/>
      <c r="N15" s="183"/>
      <c r="O15" s="183"/>
      <c r="P15" s="183"/>
    </row>
    <row r="16" spans="1:17" ht="24" x14ac:dyDescent="0.2">
      <c r="A16" s="142">
        <v>38</v>
      </c>
      <c r="B16" s="223" t="str">
        <f>+'Bil1.1 Budgetgrupp'!D75</f>
        <v>Budget Investeringar- Äskade investeringar samtliga avd/inst - godkända av avd chef  samt prel  invest.prognos flerårsbudget</v>
      </c>
      <c r="C16" s="646" t="s">
        <v>268</v>
      </c>
      <c r="D16" s="545"/>
      <c r="E16" s="184"/>
      <c r="F16" s="184"/>
      <c r="G16" s="184"/>
      <c r="H16" s="184"/>
      <c r="I16" s="184"/>
      <c r="J16" s="184"/>
      <c r="K16" s="184"/>
      <c r="L16" s="184"/>
      <c r="M16" s="599" t="str">
        <f>+'Bil1.1 Budgetgrupp'!O75</f>
        <v>16/9</v>
      </c>
      <c r="N16" s="184"/>
      <c r="O16" s="184"/>
      <c r="P16" s="184"/>
      <c r="Q16" s="124"/>
    </row>
    <row r="17" spans="1:17" ht="12" x14ac:dyDescent="0.2">
      <c r="A17" s="107"/>
      <c r="B17" s="630" t="str">
        <f>+'Bil1.1 Budgetgrupp'!D76</f>
        <v>Avstämning totalnivåer investeringar budgetår samt ytterligare år till flerårsbudget dep</v>
      </c>
      <c r="C17" s="166" t="str">
        <f>+'Bil1.1 Budgetgrupp'!E76</f>
        <v xml:space="preserve"> Eva, Pia, Tobias</v>
      </c>
      <c r="D17" s="152"/>
      <c r="E17" s="183"/>
      <c r="F17" s="183"/>
      <c r="G17" s="183"/>
      <c r="H17" s="183"/>
      <c r="I17" s="183"/>
      <c r="J17" s="183"/>
      <c r="K17" s="183"/>
      <c r="L17" s="183"/>
      <c r="M17" s="597" t="str">
        <f>+'Bil1.1 Budgetgrupp'!O76</f>
        <v>17/9</v>
      </c>
      <c r="N17" s="183"/>
      <c r="O17" s="183"/>
      <c r="P17" s="183"/>
    </row>
    <row r="18" spans="1:17" ht="12" x14ac:dyDescent="0.2">
      <c r="A18" s="153"/>
      <c r="B18" s="630" t="str">
        <f>+'Bil1.1 Budgetgrupp'!D78</f>
        <v>Information till samtliga avseende fastställd invest budget inkl budgetårets avskrivningar per org</v>
      </c>
      <c r="C18" s="687" t="str">
        <f>+'Bil1.1 Budgetgrupp'!E78</f>
        <v>Anna-Karin, Thomas</v>
      </c>
      <c r="D18" s="147"/>
      <c r="E18" s="183"/>
      <c r="F18" s="183"/>
      <c r="G18" s="183"/>
      <c r="H18" s="183"/>
      <c r="I18" s="183"/>
      <c r="J18" s="183"/>
      <c r="K18" s="183"/>
      <c r="L18" s="183"/>
      <c r="M18" s="597" t="str">
        <f>+'Bil1.1 Budgetgrupp'!O78</f>
        <v>20/9</v>
      </c>
      <c r="N18" s="183"/>
      <c r="O18" s="183"/>
      <c r="P18" s="183"/>
    </row>
    <row r="19" spans="1:17" ht="12" x14ac:dyDescent="0.2">
      <c r="A19" s="107"/>
      <c r="B19" s="148"/>
      <c r="C19" s="166"/>
      <c r="D19" s="152"/>
      <c r="E19" s="183"/>
      <c r="F19" s="183"/>
      <c r="G19" s="183"/>
      <c r="H19" s="183"/>
      <c r="I19" s="183"/>
      <c r="J19" s="183"/>
      <c r="K19" s="183"/>
      <c r="L19" s="183"/>
      <c r="M19" s="183"/>
      <c r="N19" s="183"/>
      <c r="O19" s="183"/>
      <c r="P19" s="183"/>
    </row>
    <row r="20" spans="1:17" ht="12" x14ac:dyDescent="0.2">
      <c r="A20" s="158">
        <v>39</v>
      </c>
      <c r="B20" s="108" t="str">
        <f>+'Bil1.1 Budgetgrupp'!D81</f>
        <v>Budget Studentintäkter Grundutb. registrering i Stina Budget version 1. Godk av chef dagen efter</v>
      </c>
      <c r="C20" s="649" t="str">
        <f>+'Bil1.1 Budgetgrupp'!E81</f>
        <v>Stina</v>
      </c>
      <c r="D20" s="152"/>
      <c r="E20" s="183"/>
      <c r="F20" s="183"/>
      <c r="G20" s="183"/>
      <c r="H20" s="183"/>
      <c r="I20" s="183"/>
      <c r="J20" s="183"/>
      <c r="K20" s="183"/>
      <c r="L20" s="183"/>
      <c r="M20" s="603" t="str">
        <f>+'Bil1.1 Budgetgrupp'!O81</f>
        <v>27/9</v>
      </c>
      <c r="N20" s="183"/>
      <c r="O20" s="598"/>
      <c r="P20" s="598"/>
    </row>
    <row r="21" spans="1:17" ht="12" x14ac:dyDescent="0.2">
      <c r="A21" s="870"/>
      <c r="B21" s="148" t="str">
        <f>+'Bil1.1 Budgetgrupp'!D82</f>
        <v>Budget Studentintäkter Grundutb. registrering i Stina. Godk av chef dagen efter, NMT</v>
      </c>
      <c r="C21" s="166" t="str">
        <f>+'Bil1.1 Budgetgrupp'!E82</f>
        <v>Stina</v>
      </c>
      <c r="D21" s="152"/>
      <c r="E21" s="183"/>
      <c r="F21" s="183"/>
      <c r="G21" s="183"/>
      <c r="H21" s="183"/>
      <c r="I21" s="183"/>
      <c r="J21" s="183"/>
      <c r="K21" s="183"/>
      <c r="L21" s="183"/>
      <c r="M21" s="597">
        <f>+'Bil1.1 Budgetgrupp'!O82</f>
        <v>0</v>
      </c>
      <c r="N21" s="183"/>
      <c r="O21" s="598"/>
      <c r="P21" s="598"/>
    </row>
    <row r="22" spans="1:17" ht="12" x14ac:dyDescent="0.2">
      <c r="A22" s="158">
        <v>39</v>
      </c>
      <c r="B22" s="108" t="str">
        <f>+'Bil1.1 Budgetgrupp'!D88</f>
        <v>Slutlig budgetplanering av tjänsteplanering registrering i Retendo</v>
      </c>
      <c r="C22" s="649" t="str">
        <f>+'Bil1.1 Budgetgrupp'!E88</f>
        <v>Retendo</v>
      </c>
      <c r="D22" s="152"/>
      <c r="E22" s="183"/>
      <c r="F22" s="183"/>
      <c r="G22" s="183"/>
      <c r="H22" s="183"/>
      <c r="I22" s="183"/>
      <c r="J22" s="183"/>
      <c r="K22" s="183"/>
      <c r="L22" s="183"/>
      <c r="M22" s="603" t="str">
        <f>+'Bil1.1 Budgetgrupp'!O88</f>
        <v>26/9</v>
      </c>
      <c r="N22" s="183"/>
      <c r="O22" s="598"/>
      <c r="P22" s="598"/>
    </row>
    <row r="23" spans="1:17" ht="12" x14ac:dyDescent="0.2">
      <c r="A23" s="107"/>
      <c r="B23" s="148" t="str">
        <f>+'Bil1.1 Budgetgrupp'!D89</f>
        <v xml:space="preserve">Excelfil med kontering tjänster från Retendo tillgänglig för inläsning </v>
      </c>
      <c r="C23" s="166"/>
      <c r="D23" s="170"/>
      <c r="E23" s="183"/>
      <c r="F23" s="183"/>
      <c r="G23" s="183"/>
      <c r="H23" s="183"/>
      <c r="I23" s="183"/>
      <c r="J23" s="183"/>
      <c r="K23" s="183"/>
      <c r="L23" s="183"/>
      <c r="M23" s="597" t="str">
        <f>+'Bil1.1 Budgetgrupp'!O89</f>
        <v>27/9</v>
      </c>
      <c r="N23" s="598"/>
      <c r="O23" s="598"/>
      <c r="P23" s="598"/>
    </row>
    <row r="24" spans="1:17" ht="12" x14ac:dyDescent="0.2">
      <c r="A24" s="107"/>
      <c r="B24" s="148" t="str">
        <f>+'Bil1.1 Budgetgrupp'!D83</f>
        <v xml:space="preserve">Budgetvärden lokaler </v>
      </c>
      <c r="C24" s="166" t="str">
        <f>+'Bil1.1 Budgetgrupp'!E83</f>
        <v>INFRA- FAS</v>
      </c>
      <c r="D24" s="170"/>
      <c r="E24" s="183"/>
      <c r="F24" s="183"/>
      <c r="G24" s="183"/>
      <c r="H24" s="183"/>
      <c r="I24" s="183"/>
      <c r="J24" s="183"/>
      <c r="K24" s="183"/>
      <c r="L24" s="183"/>
      <c r="M24" s="597" t="str">
        <f>+'Bil1.1 Budgetgrupp'!O83</f>
        <v>27/9</v>
      </c>
      <c r="N24" s="598"/>
      <c r="O24" s="598"/>
      <c r="P24" s="598"/>
    </row>
    <row r="25" spans="1:17" ht="12" x14ac:dyDescent="0.2">
      <c r="A25" s="142">
        <v>40</v>
      </c>
      <c r="B25" s="143" t="str">
        <f>+'Bil1.1 Budgetgrupp'!D91</f>
        <v xml:space="preserve">Deadline registrering In- och ut-lån av personal </v>
      </c>
      <c r="C25" s="646" t="str">
        <f>+'Bil1.1 Budgetgrupp'!E91</f>
        <v>Samtliga</v>
      </c>
      <c r="D25" s="151"/>
      <c r="E25" s="184"/>
      <c r="F25" s="184"/>
      <c r="G25" s="184"/>
      <c r="H25" s="184"/>
      <c r="I25" s="184"/>
      <c r="J25" s="184"/>
      <c r="K25" s="184"/>
      <c r="L25" s="184"/>
      <c r="M25" s="184"/>
      <c r="N25" s="599" t="str">
        <f>+'Bil1.1 Budgetgrupp'!P91</f>
        <v>1/10</v>
      </c>
      <c r="O25" s="600"/>
      <c r="P25" s="600"/>
    </row>
    <row r="26" spans="1:17" ht="12" x14ac:dyDescent="0.2">
      <c r="A26" s="154"/>
      <c r="B26" s="76" t="str">
        <f>+'Bil1.1 Budgetgrupp'!D92</f>
        <v xml:space="preserve">Avstämning ut- och in-lån personal - endast överenskomna justeringar efter detta </v>
      </c>
      <c r="C26" s="647" t="str">
        <f>+'Bil1.1 Budgetgrupp'!E92</f>
        <v xml:space="preserve">Samtliga </v>
      </c>
      <c r="D26" s="155"/>
      <c r="E26" s="188"/>
      <c r="F26" s="188"/>
      <c r="G26" s="188"/>
      <c r="H26" s="188"/>
      <c r="I26" s="188"/>
      <c r="J26" s="188"/>
      <c r="K26" s="188"/>
      <c r="L26" s="188"/>
      <c r="M26" s="188"/>
      <c r="N26" s="709" t="str">
        <f>+'Bil1.1 Budgetgrupp'!P92</f>
        <v>3/10</v>
      </c>
      <c r="O26" s="597"/>
      <c r="P26" s="597"/>
    </row>
    <row r="27" spans="1:17" ht="12" x14ac:dyDescent="0.2">
      <c r="A27" s="154"/>
      <c r="B27" s="76"/>
      <c r="C27" s="647"/>
      <c r="D27" s="155"/>
      <c r="E27" s="188"/>
      <c r="F27" s="188"/>
      <c r="G27" s="188"/>
      <c r="H27" s="188"/>
      <c r="I27" s="188"/>
      <c r="J27" s="188"/>
      <c r="K27" s="188"/>
      <c r="L27" s="188"/>
      <c r="M27" s="188"/>
      <c r="N27" s="624"/>
      <c r="O27" s="597"/>
      <c r="P27" s="597"/>
    </row>
    <row r="28" spans="1:17" ht="12" x14ac:dyDescent="0.2">
      <c r="A28" s="708">
        <v>41</v>
      </c>
      <c r="B28" s="708" t="str">
        <f>+'Bil1.1 Budgetgrupp'!D95</f>
        <v>Deadline NMT intern avstämning  inom fakultet</v>
      </c>
      <c r="C28" s="710" t="str">
        <f>+'Bil1.1 Budgetgrupp'!E95</f>
        <v>NMT</v>
      </c>
      <c r="D28" s="188"/>
      <c r="E28" s="188"/>
      <c r="F28" s="188"/>
      <c r="G28" s="188"/>
      <c r="H28" s="188"/>
      <c r="I28" s="188"/>
      <c r="J28" s="188"/>
      <c r="K28" s="188"/>
      <c r="L28" s="188"/>
      <c r="M28" s="709"/>
      <c r="N28" s="597" t="str">
        <f>+'Bil1.1 Budgetgrupp'!P95</f>
        <v>11/10</v>
      </c>
      <c r="O28" s="597"/>
      <c r="P28" s="78"/>
    </row>
    <row r="29" spans="1:17" ht="24" x14ac:dyDescent="0.2">
      <c r="A29" s="157">
        <v>42</v>
      </c>
      <c r="B29" s="655" t="str">
        <f>+'Bil1.1 Budgetgrupp'!D97</f>
        <v>Godkända (Hypergene) avd budgetar samtliga avd och int exkl kanslier samt sep. spec samfinansiering kommunavtal</v>
      </c>
      <c r="C29" s="686" t="str">
        <f>+'Bil1.1 Budgetgrupp'!E97</f>
        <v>Samtliga</v>
      </c>
      <c r="D29" s="681"/>
      <c r="E29" s="184"/>
      <c r="F29" s="184"/>
      <c r="G29" s="184"/>
      <c r="H29" s="184"/>
      <c r="I29" s="184"/>
      <c r="J29" s="184"/>
      <c r="K29" s="184"/>
      <c r="L29" s="184"/>
      <c r="M29" s="184"/>
      <c r="N29" s="599" t="str">
        <f>+'Bil1.1 Budgetgrupp'!P97</f>
        <v>17/10</v>
      </c>
      <c r="O29" s="600"/>
      <c r="P29" s="600"/>
    </row>
    <row r="30" spans="1:17" ht="12" x14ac:dyDescent="0.2">
      <c r="A30" s="163"/>
      <c r="B30" s="108" t="str">
        <f>+'Bil1.1 Budgetgrupp'!D101</f>
        <v>Kommentarer till avd/inst budget enligt anvisningar</v>
      </c>
      <c r="C30" s="166" t="s">
        <v>268</v>
      </c>
      <c r="D30" s="152"/>
      <c r="E30" s="183"/>
      <c r="F30" s="183"/>
      <c r="G30" s="183"/>
      <c r="H30" s="183"/>
      <c r="I30" s="183"/>
      <c r="J30" s="183"/>
      <c r="K30" s="183"/>
      <c r="L30" s="183"/>
      <c r="M30" s="183"/>
      <c r="N30" s="601" t="str">
        <f>+'Bil1.1 Budgetgrupp'!P101</f>
        <v>v43-44</v>
      </c>
      <c r="O30" s="598"/>
      <c r="P30" s="598"/>
      <c r="Q30" s="124"/>
    </row>
    <row r="31" spans="1:17" ht="12" x14ac:dyDescent="0.2">
      <c r="A31" s="158"/>
      <c r="B31" s="108" t="str">
        <f>+'Bil1.1 Budgetgrupp'!D102</f>
        <v xml:space="preserve">Budget Totalnivåer samt underlag verksamhetsdialoger  </v>
      </c>
      <c r="C31" s="650"/>
      <c r="D31" s="159"/>
      <c r="E31" s="183"/>
      <c r="F31" s="183"/>
      <c r="G31" s="183"/>
      <c r="H31" s="183"/>
      <c r="I31" s="183"/>
      <c r="J31" s="183"/>
      <c r="K31" s="183"/>
      <c r="L31" s="183"/>
      <c r="M31" s="183"/>
      <c r="N31" s="601" t="str">
        <f>+'Bil1.1 Budgetgrupp'!P102</f>
        <v>v43-44</v>
      </c>
      <c r="O31" s="598"/>
      <c r="P31" s="598"/>
    </row>
    <row r="32" spans="1:17" ht="12" x14ac:dyDescent="0.2">
      <c r="A32" s="162" t="s">
        <v>482</v>
      </c>
      <c r="B32" s="160" t="str">
        <f>+'Bil1.1 Budgetgrupp'!D119</f>
        <v>Budgetdialoger avdelningar FÖRV</v>
      </c>
      <c r="C32" s="652" t="str">
        <f>+'Bil1.1 Budgetgrupp'!E119</f>
        <v>FÖRV</v>
      </c>
      <c r="D32" s="161"/>
      <c r="E32" s="184"/>
      <c r="F32" s="184"/>
      <c r="G32" s="184"/>
      <c r="H32" s="184"/>
      <c r="I32" s="184"/>
      <c r="J32" s="184"/>
      <c r="K32" s="184"/>
      <c r="L32" s="184"/>
      <c r="M32" s="184"/>
      <c r="N32" s="600"/>
      <c r="O32" s="631" t="str">
        <f>+'Bil1.1 Budgetgrupp'!Q119</f>
        <v>XX</v>
      </c>
      <c r="P32" s="600"/>
    </row>
    <row r="33" spans="1:17" ht="12" x14ac:dyDescent="0.2">
      <c r="A33" s="162" t="s">
        <v>482</v>
      </c>
      <c r="B33" s="160" t="str">
        <f>+'Bil1.1 Budgetgrupp'!D120</f>
        <v>Budgetdialoger avdelningar HUV</v>
      </c>
      <c r="C33" s="652" t="str">
        <f>+'Bil1.1 Budgetgrupp'!E120</f>
        <v>Samtliga HUV</v>
      </c>
      <c r="D33" s="161"/>
      <c r="E33" s="184"/>
      <c r="F33" s="184"/>
      <c r="G33" s="184"/>
      <c r="H33" s="184"/>
      <c r="I33" s="184"/>
      <c r="J33" s="184"/>
      <c r="K33" s="184"/>
      <c r="L33" s="184"/>
      <c r="M33" s="184"/>
      <c r="N33" s="1507" t="str">
        <f>+'Bil1.1 Budgetgrupp'!P120</f>
        <v>4-6/11</v>
      </c>
      <c r="O33" s="1508"/>
      <c r="P33" s="600"/>
    </row>
    <row r="34" spans="1:17" ht="12" x14ac:dyDescent="0.2">
      <c r="A34" s="162" t="s">
        <v>326</v>
      </c>
      <c r="B34" s="160" t="str">
        <f>+'Bil1.1 Budgetgrupp'!D121</f>
        <v>Budgetdialoger avdelningar NMT</v>
      </c>
      <c r="C34" s="652" t="str">
        <f>+'Bil1.1 Budgetgrupp'!E121</f>
        <v>Samtliga NMT</v>
      </c>
      <c r="D34" s="161"/>
      <c r="E34" s="184"/>
      <c r="F34" s="184"/>
      <c r="G34" s="184"/>
      <c r="H34" s="184"/>
      <c r="I34" s="184"/>
      <c r="J34" s="184"/>
      <c r="K34" s="184"/>
      <c r="L34" s="184"/>
      <c r="M34" s="184"/>
      <c r="N34" s="1047" t="str">
        <f>+'Bil1.1 Budgetgrupp'!P121</f>
        <v>28-31/10</v>
      </c>
      <c r="O34" s="631"/>
      <c r="P34" s="600"/>
      <c r="Q34" s="124"/>
    </row>
    <row r="35" spans="1:17" ht="11.45" customHeight="1" x14ac:dyDescent="0.2">
      <c r="A35" s="164">
        <v>45</v>
      </c>
      <c r="B35" s="76" t="s">
        <v>363</v>
      </c>
      <c r="C35" s="647" t="s">
        <v>268</v>
      </c>
      <c r="D35" s="78"/>
      <c r="E35" s="183"/>
      <c r="F35" s="183"/>
      <c r="G35" s="183"/>
      <c r="H35" s="183"/>
      <c r="I35" s="183"/>
      <c r="J35" s="183"/>
      <c r="K35" s="183"/>
      <c r="L35" s="183"/>
      <c r="M35" s="183"/>
      <c r="N35" s="598"/>
      <c r="O35" s="601" t="str">
        <f>+'Bil1.1 Budgetgrupp'!Q122</f>
        <v>6/11</v>
      </c>
      <c r="P35" s="598"/>
      <c r="Q35" s="124"/>
    </row>
    <row r="36" spans="1:17" ht="12" x14ac:dyDescent="0.2">
      <c r="A36" s="150"/>
      <c r="B36" s="76"/>
      <c r="C36" s="647"/>
      <c r="D36" s="155"/>
      <c r="E36" s="183"/>
      <c r="F36" s="183"/>
      <c r="G36" s="183"/>
      <c r="H36" s="183"/>
      <c r="I36" s="183"/>
      <c r="J36" s="183"/>
      <c r="K36" s="183"/>
      <c r="L36" s="183"/>
      <c r="M36" s="183"/>
      <c r="N36" s="598"/>
      <c r="O36" s="598"/>
      <c r="P36" s="598"/>
      <c r="Q36" s="124"/>
    </row>
    <row r="37" spans="1:17" ht="12" x14ac:dyDescent="0.2">
      <c r="A37" s="162">
        <v>48</v>
      </c>
      <c r="B37" s="160" t="str">
        <f>+'Bil1.1 Budgetgrupp'!D137</f>
        <v>Rektorsdialoger budget  MIUN tot</v>
      </c>
      <c r="C37" s="652" t="str">
        <f>+'Bil1.1 Budgetgrupp'!E137</f>
        <v>Ingrid</v>
      </c>
      <c r="D37" s="165"/>
      <c r="E37" s="184"/>
      <c r="F37" s="184"/>
      <c r="G37" s="184"/>
      <c r="H37" s="184"/>
      <c r="I37" s="184"/>
      <c r="J37" s="184"/>
      <c r="K37" s="184"/>
      <c r="L37" s="184"/>
      <c r="M37" s="184"/>
      <c r="N37" s="600"/>
      <c r="O37" s="599" t="str">
        <f>+'Bil1.1 Budgetgrupp'!Q137</f>
        <v>25/11</v>
      </c>
      <c r="P37" s="600"/>
      <c r="Q37" s="124"/>
    </row>
    <row r="38" spans="1:17" ht="12" x14ac:dyDescent="0.2">
      <c r="A38" s="162">
        <v>48</v>
      </c>
      <c r="B38" s="160" t="str">
        <f>+'Bil1.1 Budgetgrupp'!D139</f>
        <v xml:space="preserve">Rektorsdialoger budget NMT </v>
      </c>
      <c r="C38" s="652" t="str">
        <f>+'Bil1.1 Budgetgrupp'!E139</f>
        <v>Fak ekon m fl</v>
      </c>
      <c r="D38" s="165"/>
      <c r="E38" s="184"/>
      <c r="F38" s="184"/>
      <c r="G38" s="184"/>
      <c r="H38" s="184"/>
      <c r="I38" s="184"/>
      <c r="J38" s="184"/>
      <c r="K38" s="184"/>
      <c r="L38" s="184"/>
      <c r="M38" s="184"/>
      <c r="N38" s="600"/>
      <c r="O38" s="599" t="str">
        <f>+'Bil1.1 Budgetgrupp'!Q139</f>
        <v>25/11</v>
      </c>
      <c r="P38" s="600"/>
      <c r="Q38" s="124"/>
    </row>
    <row r="39" spans="1:17" ht="12" x14ac:dyDescent="0.2">
      <c r="A39" s="162">
        <v>48</v>
      </c>
      <c r="B39" s="160" t="str">
        <f>+'Bil1.1 Budgetgrupp'!D138</f>
        <v>Rektorsdialoger budget HUV</v>
      </c>
      <c r="C39" s="652" t="str">
        <f>+'Bil1.1 Budgetgrupp'!E138</f>
        <v>Fak ekon m fl</v>
      </c>
      <c r="D39" s="165"/>
      <c r="E39" s="184"/>
      <c r="F39" s="184"/>
      <c r="G39" s="184"/>
      <c r="H39" s="184"/>
      <c r="I39" s="184"/>
      <c r="J39" s="184"/>
      <c r="K39" s="184"/>
      <c r="L39" s="184"/>
      <c r="M39" s="184"/>
      <c r="N39" s="600"/>
      <c r="O39" s="599" t="str">
        <f>+'Bil1.1 Budgetgrupp'!Q138</f>
        <v>2/12</v>
      </c>
      <c r="P39" s="600"/>
      <c r="Q39" s="124"/>
    </row>
    <row r="40" spans="1:17" ht="12" x14ac:dyDescent="0.2">
      <c r="A40" s="162">
        <v>48</v>
      </c>
      <c r="B40" s="160" t="str">
        <f>+'Bil1.1 Budgetgrupp'!D140</f>
        <v>Rektorsdialoger budget  FÖRV</v>
      </c>
      <c r="C40" s="652" t="str">
        <f>+'Bil1.1 Budgetgrupp'!E140</f>
        <v>Förv ekonom m fl</v>
      </c>
      <c r="D40" s="165"/>
      <c r="E40" s="184"/>
      <c r="F40" s="184"/>
      <c r="G40" s="184"/>
      <c r="H40" s="184"/>
      <c r="I40" s="184"/>
      <c r="J40" s="184"/>
      <c r="K40" s="184"/>
      <c r="L40" s="184"/>
      <c r="M40" s="184"/>
      <c r="N40" s="600"/>
      <c r="O40" s="599" t="str">
        <f>+'Bil1.1 Budgetgrupp'!Q140</f>
        <v>2/12</v>
      </c>
      <c r="P40" s="600"/>
      <c r="Q40" s="124"/>
    </row>
    <row r="41" spans="1:17" s="124" customFormat="1" ht="12" x14ac:dyDescent="0.2">
      <c r="A41" s="163"/>
      <c r="B41" s="108"/>
      <c r="C41" s="166"/>
      <c r="D41" s="152"/>
      <c r="E41" s="188"/>
      <c r="F41" s="188"/>
      <c r="G41" s="188"/>
      <c r="H41" s="188"/>
      <c r="I41" s="188"/>
      <c r="J41" s="188"/>
      <c r="K41" s="188"/>
      <c r="L41" s="188"/>
      <c r="M41" s="188"/>
      <c r="N41" s="597"/>
      <c r="O41" s="603"/>
      <c r="P41" s="597"/>
    </row>
    <row r="42" spans="1:17" ht="12" hidden="1" x14ac:dyDescent="0.2">
      <c r="A42" s="150">
        <v>47</v>
      </c>
      <c r="B42" s="608" t="s">
        <v>403</v>
      </c>
      <c r="C42" s="608" t="s">
        <v>268</v>
      </c>
      <c r="D42" s="609">
        <f>+'Bil1.1 Budgetgrupp'!F144</f>
        <v>0.58333333333333337</v>
      </c>
      <c r="E42" s="203"/>
      <c r="F42" s="203"/>
      <c r="G42" s="203"/>
      <c r="H42" s="203"/>
      <c r="I42" s="203"/>
      <c r="J42" s="203"/>
      <c r="K42" s="203"/>
      <c r="L42" s="203"/>
      <c r="M42" s="203"/>
      <c r="N42" s="610"/>
      <c r="O42" s="610" t="str">
        <f>+'Bil1.1 Budgetgrupp'!Q144</f>
        <v>29/11</v>
      </c>
      <c r="P42" s="611"/>
      <c r="Q42" s="612" t="s">
        <v>483</v>
      </c>
    </row>
    <row r="43" spans="1:17" ht="15" hidden="1" customHeight="1" x14ac:dyDescent="0.2">
      <c r="A43" s="164"/>
      <c r="B43" s="613" t="s">
        <v>407</v>
      </c>
      <c r="C43" s="608" t="s">
        <v>484</v>
      </c>
      <c r="D43" s="609">
        <f>+'Bil1.1 Budgetgrupp'!F147</f>
        <v>0.70833333333333337</v>
      </c>
      <c r="E43" s="203"/>
      <c r="F43" s="203"/>
      <c r="G43" s="203"/>
      <c r="H43" s="203"/>
      <c r="I43" s="203"/>
      <c r="J43" s="203"/>
      <c r="K43" s="203"/>
      <c r="L43" s="203"/>
      <c r="M43" s="203"/>
      <c r="N43" s="610"/>
      <c r="O43" s="610" t="str">
        <f>+'Bil1.1 Budgetgrupp'!Q147</f>
        <v>29/11</v>
      </c>
      <c r="P43" s="611"/>
      <c r="Q43" s="612" t="s">
        <v>483</v>
      </c>
    </row>
    <row r="44" spans="1:17" ht="24.75" customHeight="1" x14ac:dyDescent="0.2">
      <c r="A44" s="107">
        <v>47</v>
      </c>
      <c r="B44" s="76" t="str">
        <f>+'Bil1.1 Budgetgrupp'!D141</f>
        <v>EKO Intern deadline EKO´s del VP  (US-beslut)</v>
      </c>
      <c r="C44" s="948" t="s">
        <v>485</v>
      </c>
      <c r="D44" s="152">
        <f>+'Bil1.1 Budgetgrupp'!F141</f>
        <v>0.33333333333333331</v>
      </c>
      <c r="E44" s="183"/>
      <c r="F44" s="183"/>
      <c r="G44" s="183"/>
      <c r="H44" s="183"/>
      <c r="I44" s="183"/>
      <c r="J44" s="183"/>
      <c r="K44" s="183"/>
      <c r="L44" s="183"/>
      <c r="M44" s="183"/>
      <c r="N44" s="598"/>
      <c r="O44" s="604" t="str">
        <f>+'Bil1.1 Budgetgrupp'!Q141</f>
        <v>22/11</v>
      </c>
      <c r="P44" s="604"/>
      <c r="Q44" s="222"/>
    </row>
    <row r="45" spans="1:17" ht="12" x14ac:dyDescent="0.2">
      <c r="A45" s="107"/>
      <c r="B45" s="76"/>
      <c r="C45" s="166"/>
      <c r="D45" s="152"/>
      <c r="E45" s="183"/>
      <c r="F45" s="183"/>
      <c r="G45" s="183"/>
      <c r="H45" s="183"/>
      <c r="I45" s="183"/>
      <c r="J45" s="183"/>
      <c r="K45" s="183"/>
      <c r="L45" s="183"/>
      <c r="M45" s="183"/>
      <c r="N45" s="598"/>
      <c r="O45" s="604"/>
      <c r="P45" s="598"/>
      <c r="Q45" s="222"/>
    </row>
    <row r="46" spans="1:17" ht="12" x14ac:dyDescent="0.2">
      <c r="A46" s="107">
        <v>48</v>
      </c>
      <c r="B46" s="76" t="str">
        <f>+'Bil1.1 Budgetgrupp'!D156</f>
        <v>PROGNOS externa intäkter NMT  till budgetunderlaget. Avgifter och Bidrag för UTB o  FO</v>
      </c>
      <c r="C46" s="166" t="str">
        <f>+'Bil1.1 Budgetgrupp'!E156</f>
        <v>inst NMT</v>
      </c>
      <c r="D46" s="166"/>
      <c r="E46" s="166"/>
      <c r="F46" s="166"/>
      <c r="G46" s="166"/>
      <c r="H46" s="166"/>
      <c r="I46" s="166"/>
      <c r="J46" s="166"/>
      <c r="K46" s="166"/>
      <c r="L46" s="166"/>
      <c r="M46" s="166"/>
      <c r="N46" s="166"/>
      <c r="O46" s="656"/>
      <c r="P46" s="604" t="str">
        <f>+'Bil1.1 Budgetgrupp'!R156</f>
        <v>2/12</v>
      </c>
      <c r="Q46" s="222"/>
    </row>
    <row r="47" spans="1:17" ht="12" x14ac:dyDescent="0.2">
      <c r="A47" s="107">
        <v>48</v>
      </c>
      <c r="B47" s="148" t="str">
        <f>+'Bil1.1 Budgetgrupp'!D154</f>
        <v>Deadline beräkning  kontors% budgetår</v>
      </c>
      <c r="C47" s="166" t="str">
        <f>+'Bil1.1 Budgetgrupp'!E154</f>
        <v>Samtliga</v>
      </c>
      <c r="D47" s="152"/>
      <c r="E47" s="183"/>
      <c r="F47" s="183"/>
      <c r="G47" s="183"/>
      <c r="H47" s="183"/>
      <c r="I47" s="183"/>
      <c r="J47" s="183"/>
      <c r="K47" s="183"/>
      <c r="L47" s="183"/>
      <c r="M47" s="183"/>
      <c r="N47" s="598"/>
      <c r="O47" s="598"/>
      <c r="P47" s="597" t="str">
        <f>+'Bil1.1 Budgetgrupp'!R154</f>
        <v xml:space="preserve"> 2/12</v>
      </c>
      <c r="Q47" s="222"/>
    </row>
    <row r="48" spans="1:17" ht="12" x14ac:dyDescent="0.2">
      <c r="A48" s="107">
        <v>48</v>
      </c>
      <c r="B48" s="630" t="str">
        <f>+'Bil1.1 Budgetgrupp'!D155</f>
        <v>Slutlig flerårsprognos investeringar till budgetunderlaget 2024-2028</v>
      </c>
      <c r="C48" s="166" t="str">
        <f>+'Bil1.1 Budgetgrupp'!E155</f>
        <v>Samtliga</v>
      </c>
      <c r="D48" s="148"/>
      <c r="E48" s="148"/>
      <c r="F48" s="148"/>
      <c r="G48" s="148"/>
      <c r="H48" s="148"/>
      <c r="I48" s="148"/>
      <c r="J48" s="148"/>
      <c r="K48" s="148"/>
      <c r="L48" s="148"/>
      <c r="M48" s="148"/>
      <c r="N48" s="148"/>
      <c r="O48" s="148"/>
      <c r="P48" s="156" t="str">
        <f>+'Bil1.1 Budgetgrupp'!R155</f>
        <v>2/12</v>
      </c>
      <c r="Q48" s="222"/>
    </row>
    <row r="49" spans="1:17" ht="12" x14ac:dyDescent="0.2">
      <c r="A49" s="163"/>
      <c r="B49" s="148"/>
      <c r="C49" s="651"/>
      <c r="D49" s="152"/>
      <c r="E49" s="183"/>
      <c r="F49" s="183"/>
      <c r="G49" s="183"/>
      <c r="H49" s="183"/>
      <c r="I49" s="183"/>
      <c r="J49" s="183"/>
      <c r="K49" s="183"/>
      <c r="L49" s="183"/>
      <c r="M49" s="183"/>
      <c r="N49" s="598"/>
      <c r="O49" s="605"/>
      <c r="P49" s="597"/>
      <c r="Q49" s="222"/>
    </row>
    <row r="50" spans="1:17" ht="12" x14ac:dyDescent="0.2">
      <c r="A50" s="162">
        <v>50</v>
      </c>
      <c r="B50" s="160" t="str">
        <f>+'Bil1.1 Budgetgrupp'!D162</f>
        <v>Styrelsemöte, beslut budget</v>
      </c>
      <c r="C50" s="653" t="str">
        <f>+'Bil1.1 Budgetgrupp'!E162</f>
        <v>US</v>
      </c>
      <c r="D50" s="167"/>
      <c r="E50" s="184"/>
      <c r="F50" s="184"/>
      <c r="G50" s="184"/>
      <c r="H50" s="184"/>
      <c r="I50" s="184"/>
      <c r="J50" s="184"/>
      <c r="K50" s="184"/>
      <c r="L50" s="184"/>
      <c r="M50" s="184"/>
      <c r="N50" s="600"/>
      <c r="O50" s="600"/>
      <c r="P50" s="602" t="str">
        <f>+'Bil1.1 Budgetgrupp'!R162</f>
        <v>18/12</v>
      </c>
      <c r="Q50" s="124"/>
    </row>
    <row r="51" spans="1:17" ht="12" x14ac:dyDescent="0.2">
      <c r="A51" s="220"/>
      <c r="B51" s="108"/>
      <c r="C51" s="649"/>
      <c r="D51" s="221"/>
      <c r="E51" s="188"/>
      <c r="F51" s="188"/>
      <c r="G51" s="188"/>
      <c r="H51" s="188"/>
      <c r="I51" s="188"/>
      <c r="J51" s="188"/>
      <c r="K51" s="188"/>
      <c r="L51" s="188"/>
      <c r="M51" s="188"/>
      <c r="N51" s="597"/>
      <c r="O51" s="597"/>
      <c r="P51" s="603"/>
    </row>
    <row r="52" spans="1:17" x14ac:dyDescent="0.2">
      <c r="E52" s="186"/>
      <c r="F52" s="186"/>
      <c r="G52" s="186"/>
      <c r="H52" s="186"/>
      <c r="I52" s="186"/>
      <c r="J52" s="186"/>
      <c r="K52" s="186"/>
      <c r="L52" s="186"/>
      <c r="M52" s="186"/>
      <c r="N52" s="186"/>
      <c r="O52" s="186"/>
      <c r="P52" s="186"/>
    </row>
    <row r="53" spans="1:17" s="124" customFormat="1" ht="180.6" customHeight="1" x14ac:dyDescent="0.2">
      <c r="Q53" s="89"/>
    </row>
    <row r="54" spans="1:17" s="124" customFormat="1" x14ac:dyDescent="0.2">
      <c r="Q54" s="89"/>
    </row>
    <row r="55" spans="1:17" s="124" customFormat="1" x14ac:dyDescent="0.2">
      <c r="Q55" s="89"/>
    </row>
    <row r="56" spans="1:17" s="124" customFormat="1" x14ac:dyDescent="0.2">
      <c r="Q56" s="89"/>
    </row>
    <row r="57" spans="1:17" s="124" customFormat="1" x14ac:dyDescent="0.2">
      <c r="Q57" s="89"/>
    </row>
    <row r="58" spans="1:17" s="124" customFormat="1" x14ac:dyDescent="0.2">
      <c r="Q58" s="89"/>
    </row>
    <row r="59" spans="1:17" s="124" customFormat="1" x14ac:dyDescent="0.2">
      <c r="Q59" s="89"/>
    </row>
    <row r="60" spans="1:17" s="124" customFormat="1" x14ac:dyDescent="0.2">
      <c r="Q60" s="89"/>
    </row>
    <row r="61" spans="1:17" s="124" customFormat="1" x14ac:dyDescent="0.2">
      <c r="Q61" s="89"/>
    </row>
    <row r="62" spans="1:17" s="124" customFormat="1" x14ac:dyDescent="0.2">
      <c r="Q62" s="89"/>
    </row>
    <row r="63" spans="1:17" s="124" customFormat="1" x14ac:dyDescent="0.2">
      <c r="Q63" s="89"/>
    </row>
    <row r="64" spans="1:17" s="124" customFormat="1" x14ac:dyDescent="0.2">
      <c r="Q64" s="89"/>
    </row>
    <row r="65" spans="17:17" s="124" customFormat="1" x14ac:dyDescent="0.2">
      <c r="Q65" s="89"/>
    </row>
    <row r="66" spans="17:17" s="124" customFormat="1" x14ac:dyDescent="0.2">
      <c r="Q66" s="89"/>
    </row>
    <row r="67" spans="17:17" s="124" customFormat="1" x14ac:dyDescent="0.2">
      <c r="Q67" s="89"/>
    </row>
    <row r="68" spans="17:17" s="124" customFormat="1" x14ac:dyDescent="0.2">
      <c r="Q68" s="89"/>
    </row>
    <row r="69" spans="17:17" s="124" customFormat="1" x14ac:dyDescent="0.2">
      <c r="Q69" s="89"/>
    </row>
    <row r="70" spans="17:17" s="124" customFormat="1" x14ac:dyDescent="0.2">
      <c r="Q70" s="89"/>
    </row>
    <row r="71" spans="17:17" s="124" customFormat="1" x14ac:dyDescent="0.2">
      <c r="Q71" s="89"/>
    </row>
    <row r="72" spans="17:17" s="124" customFormat="1" x14ac:dyDescent="0.2">
      <c r="Q72" s="89"/>
    </row>
    <row r="73" spans="17:17" s="124" customFormat="1" x14ac:dyDescent="0.2">
      <c r="Q73" s="89"/>
    </row>
    <row r="74" spans="17:17" s="124" customFormat="1" x14ac:dyDescent="0.2">
      <c r="Q74" s="89"/>
    </row>
    <row r="75" spans="17:17" s="124" customFormat="1" x14ac:dyDescent="0.2">
      <c r="Q75" s="89"/>
    </row>
    <row r="76" spans="17:17" s="124" customFormat="1" x14ac:dyDescent="0.2">
      <c r="Q76" s="89"/>
    </row>
    <row r="77" spans="17:17" s="124" customFormat="1" x14ac:dyDescent="0.2">
      <c r="Q77" s="89"/>
    </row>
    <row r="78" spans="17:17" s="124" customFormat="1" x14ac:dyDescent="0.2">
      <c r="Q78" s="89"/>
    </row>
    <row r="79" spans="17:17" s="124" customFormat="1" x14ac:dyDescent="0.2">
      <c r="Q79" s="89"/>
    </row>
    <row r="80" spans="17:17" s="124" customFormat="1" x14ac:dyDescent="0.2">
      <c r="Q80" s="89"/>
    </row>
    <row r="81" spans="17:17" s="124" customFormat="1" x14ac:dyDescent="0.2">
      <c r="Q81" s="89"/>
    </row>
    <row r="82" spans="17:17" s="124" customFormat="1" x14ac:dyDescent="0.2">
      <c r="Q82" s="89"/>
    </row>
    <row r="83" spans="17:17" s="124" customFormat="1" x14ac:dyDescent="0.2">
      <c r="Q83" s="89"/>
    </row>
    <row r="84" spans="17:17" s="124" customFormat="1" x14ac:dyDescent="0.2">
      <c r="Q84" s="89"/>
    </row>
    <row r="85" spans="17:17" s="124" customFormat="1" x14ac:dyDescent="0.2">
      <c r="Q85" s="89"/>
    </row>
    <row r="86" spans="17:17" s="124" customFormat="1" x14ac:dyDescent="0.2">
      <c r="Q86" s="89"/>
    </row>
    <row r="87" spans="17:17" s="124" customFormat="1" x14ac:dyDescent="0.2">
      <c r="Q87" s="89"/>
    </row>
    <row r="88" spans="17:17" s="124" customFormat="1" x14ac:dyDescent="0.2">
      <c r="Q88" s="89"/>
    </row>
    <row r="89" spans="17:17" s="124" customFormat="1" x14ac:dyDescent="0.2">
      <c r="Q89" s="89"/>
    </row>
    <row r="90" spans="17:17" s="124" customFormat="1" x14ac:dyDescent="0.2">
      <c r="Q90" s="89"/>
    </row>
    <row r="91" spans="17:17" s="124" customFormat="1" x14ac:dyDescent="0.2">
      <c r="Q91" s="89"/>
    </row>
    <row r="92" spans="17:17" s="124" customFormat="1" x14ac:dyDescent="0.2">
      <c r="Q92" s="89"/>
    </row>
    <row r="93" spans="17:17" s="124" customFormat="1" x14ac:dyDescent="0.2">
      <c r="Q93" s="89"/>
    </row>
    <row r="94" spans="17:17" s="124" customFormat="1" x14ac:dyDescent="0.2">
      <c r="Q94" s="89"/>
    </row>
    <row r="95" spans="17:17" s="124" customFormat="1" x14ac:dyDescent="0.2">
      <c r="Q95" s="89"/>
    </row>
    <row r="96" spans="17:17" s="124" customFormat="1" x14ac:dyDescent="0.2">
      <c r="Q96" s="89"/>
    </row>
    <row r="97" spans="17:17" s="124" customFormat="1" x14ac:dyDescent="0.2">
      <c r="Q97" s="89"/>
    </row>
    <row r="98" spans="17:17" s="124" customFormat="1" x14ac:dyDescent="0.2">
      <c r="Q98" s="89"/>
    </row>
    <row r="99" spans="17:17" s="124" customFormat="1" x14ac:dyDescent="0.2">
      <c r="Q99" s="89"/>
    </row>
    <row r="100" spans="17:17" s="124" customFormat="1" x14ac:dyDescent="0.2">
      <c r="Q100" s="89"/>
    </row>
    <row r="101" spans="17:17" s="124" customFormat="1" x14ac:dyDescent="0.2">
      <c r="Q101" s="89"/>
    </row>
    <row r="102" spans="17:17" s="124" customFormat="1" x14ac:dyDescent="0.2">
      <c r="Q102" s="89"/>
    </row>
    <row r="103" spans="17:17" s="124" customFormat="1" x14ac:dyDescent="0.2">
      <c r="Q103" s="89"/>
    </row>
    <row r="104" spans="17:17" s="124" customFormat="1" x14ac:dyDescent="0.2">
      <c r="Q104" s="89"/>
    </row>
    <row r="105" spans="17:17" s="124" customFormat="1" x14ac:dyDescent="0.2">
      <c r="Q105" s="89"/>
    </row>
    <row r="106" spans="17:17" s="124" customFormat="1" x14ac:dyDescent="0.2">
      <c r="Q106" s="89"/>
    </row>
    <row r="107" spans="17:17" s="124" customFormat="1" x14ac:dyDescent="0.2">
      <c r="Q107" s="89"/>
    </row>
    <row r="108" spans="17:17" s="124" customFormat="1" x14ac:dyDescent="0.2">
      <c r="Q108" s="89"/>
    </row>
    <row r="109" spans="17:17" s="124" customFormat="1" x14ac:dyDescent="0.2">
      <c r="Q109" s="89"/>
    </row>
    <row r="110" spans="17:17" s="124" customFormat="1" x14ac:dyDescent="0.2">
      <c r="Q110" s="89"/>
    </row>
    <row r="111" spans="17:17" s="124" customFormat="1" x14ac:dyDescent="0.2">
      <c r="Q111" s="89"/>
    </row>
    <row r="112" spans="17:17" s="124" customFormat="1" x14ac:dyDescent="0.2">
      <c r="Q112" s="89"/>
    </row>
    <row r="113" spans="17:17" s="124" customFormat="1" x14ac:dyDescent="0.2">
      <c r="Q113" s="89"/>
    </row>
    <row r="114" spans="17:17" s="124" customFormat="1" x14ac:dyDescent="0.2">
      <c r="Q114" s="89"/>
    </row>
  </sheetData>
  <customSheetViews>
    <customSheetView guid="{7776E5A9-720D-4A7F-AABE-6B4227AB8090}" scale="90" hiddenRows="1">
      <pane ySplit="7" topLeftCell="A55" activePane="bottomLeft" state="frozen"/>
      <selection pane="bottomLeft" activeCell="A59" sqref="A59"/>
      <pageMargins left="0" right="0" top="0" bottom="0" header="0" footer="0"/>
      <pageSetup paperSize="9" scale="70" orientation="landscape" r:id="rId1"/>
    </customSheetView>
    <customSheetView guid="{5C6599A9-EAC3-4F8A-BC3C-4202E097D9A3}" scale="90" hiddenRows="1">
      <pane ySplit="7" topLeftCell="A45" activePane="bottomLeft" state="frozen"/>
      <selection pane="bottomLeft" activeCell="A59" sqref="A59"/>
      <pageMargins left="0" right="0" top="0" bottom="0" header="0" footer="0"/>
      <pageSetup paperSize="9" scale="70" orientation="landscape" r:id="rId2"/>
    </customSheetView>
    <customSheetView guid="{393448E9-5930-460D-BA75-37977D66BEC8}" scale="90" hiddenRows="1">
      <pane ySplit="7" topLeftCell="A45" activePane="bottomLeft" state="frozen"/>
      <selection pane="bottomLeft" activeCell="A59" sqref="A59"/>
      <pageMargins left="0" right="0" top="0" bottom="0" header="0" footer="0"/>
      <pageSetup paperSize="9" scale="70" orientation="landscape" r:id="rId3"/>
    </customSheetView>
    <customSheetView guid="{C8CEDB1B-3B18-41FE-9361-2EB234E2EB8D}" scale="90" hiddenRows="1">
      <pane ySplit="7" topLeftCell="A45" activePane="bottomLeft" state="frozen"/>
      <selection pane="bottomLeft" activeCell="A59" sqref="A59"/>
      <pageMargins left="0" right="0" top="0" bottom="0" header="0" footer="0"/>
      <pageSetup paperSize="9" scale="70" orientation="landscape" r:id="rId4"/>
    </customSheetView>
    <customSheetView guid="{0076920E-EC0A-4FA8-AF12-CD6DC80D1161}" scale="90" hiddenRows="1">
      <pane ySplit="7" topLeftCell="A45" activePane="bottomLeft" state="frozen"/>
      <selection pane="bottomLeft" activeCell="A59" sqref="A59"/>
      <pageMargins left="0" right="0" top="0" bottom="0" header="0" footer="0"/>
      <pageSetup paperSize="9" scale="70" orientation="landscape" r:id="rId5"/>
    </customSheetView>
    <customSheetView guid="{2353566C-F160-4A96-908F-42A826CC08BB}" scale="90" hiddenRows="1">
      <pane ySplit="6" topLeftCell="A42" activePane="bottomLeft" state="frozen"/>
      <selection pane="bottomLeft" activeCell="A59" sqref="A59"/>
      <pageMargins left="0" right="0" top="0" bottom="0" header="0" footer="0"/>
      <pageSetup paperSize="9" scale="70" orientation="landscape" r:id="rId6"/>
    </customSheetView>
  </customSheetViews>
  <mergeCells count="2">
    <mergeCell ref="E7:P7"/>
    <mergeCell ref="N33:O33"/>
  </mergeCells>
  <pageMargins left="0.7" right="0.7" top="0.75" bottom="0.75" header="0.3" footer="0.3"/>
  <pageSetup paperSize="9" scale="70" orientation="landscape"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G28"/>
  <sheetViews>
    <sheetView topLeftCell="A4" zoomScaleNormal="100" workbookViewId="0">
      <selection activeCell="E11" sqref="E11:E14"/>
    </sheetView>
  </sheetViews>
  <sheetFormatPr defaultColWidth="9.140625" defaultRowHeight="15.75" x14ac:dyDescent="0.25"/>
  <cols>
    <col min="1" max="1" width="2.42578125" style="245" customWidth="1"/>
    <col min="2" max="2" width="2.5703125" style="242" customWidth="1"/>
    <col min="3" max="3" width="66.85546875" style="242" customWidth="1"/>
    <col min="4" max="4" width="10" style="242" customWidth="1"/>
    <col min="5" max="5" width="33.85546875" style="245" customWidth="1"/>
    <col min="6" max="16384" width="9.140625" style="245"/>
  </cols>
  <sheetData>
    <row r="1" spans="2:7" x14ac:dyDescent="0.25">
      <c r="B1" s="241" t="s">
        <v>486</v>
      </c>
      <c r="D1" s="243" t="s">
        <v>13</v>
      </c>
      <c r="E1" s="244"/>
    </row>
    <row r="2" spans="2:7" x14ac:dyDescent="0.25">
      <c r="C2" s="237"/>
      <c r="D2" s="246">
        <v>45538</v>
      </c>
      <c r="E2" s="244"/>
    </row>
    <row r="3" spans="2:7" x14ac:dyDescent="0.25">
      <c r="B3" s="236"/>
      <c r="C3" s="237"/>
      <c r="D3" s="237"/>
      <c r="E3" s="244"/>
    </row>
    <row r="4" spans="2:7" x14ac:dyDescent="0.25">
      <c r="B4" s="236"/>
      <c r="C4" s="237"/>
      <c r="D4" s="237"/>
      <c r="E4" s="244"/>
    </row>
    <row r="5" spans="2:7" x14ac:dyDescent="0.25">
      <c r="B5" s="236"/>
      <c r="C5" s="237"/>
      <c r="D5" s="263"/>
      <c r="E5" s="244"/>
    </row>
    <row r="6" spans="2:7" x14ac:dyDescent="0.25">
      <c r="B6" s="236"/>
      <c r="C6" s="237"/>
      <c r="D6" s="701"/>
      <c r="E6" s="244"/>
    </row>
    <row r="7" spans="2:7" x14ac:dyDescent="0.25">
      <c r="B7" s="247" t="s">
        <v>487</v>
      </c>
      <c r="C7" s="236" t="s">
        <v>488</v>
      </c>
      <c r="D7" s="1025">
        <v>0.60716999999999999</v>
      </c>
      <c r="E7" s="248"/>
    </row>
    <row r="8" spans="2:7" x14ac:dyDescent="0.25">
      <c r="B8" s="236"/>
      <c r="C8" s="249" t="s">
        <v>489</v>
      </c>
      <c r="D8" s="701"/>
      <c r="E8" s="244"/>
    </row>
    <row r="9" spans="2:7" x14ac:dyDescent="0.25">
      <c r="B9" s="250"/>
      <c r="C9" s="251" t="s">
        <v>490</v>
      </c>
      <c r="D9" s="964">
        <v>0.60716999999999999</v>
      </c>
      <c r="E9" s="276" t="s">
        <v>491</v>
      </c>
      <c r="F9" s="1262" t="s">
        <v>492</v>
      </c>
    </row>
    <row r="10" spans="2:7" x14ac:dyDescent="0.25">
      <c r="B10" s="250"/>
      <c r="C10" s="1038" t="s">
        <v>493</v>
      </c>
      <c r="D10" s="964">
        <v>0.60716999999999999</v>
      </c>
      <c r="E10" s="226"/>
      <c r="F10" s="1260"/>
      <c r="G10" s="1261"/>
    </row>
    <row r="11" spans="2:7" x14ac:dyDescent="0.25">
      <c r="B11" s="250"/>
      <c r="C11" s="1038" t="s">
        <v>494</v>
      </c>
      <c r="D11" s="964">
        <v>0.40225</v>
      </c>
      <c r="E11" s="1262" t="s">
        <v>495</v>
      </c>
      <c r="F11" s="1260"/>
      <c r="G11" s="1261"/>
    </row>
    <row r="12" spans="2:7" x14ac:dyDescent="0.25">
      <c r="B12" s="250"/>
      <c r="C12" s="1038" t="s">
        <v>496</v>
      </c>
      <c r="D12" s="964">
        <v>0.18712000000000001</v>
      </c>
      <c r="E12" s="1262" t="s">
        <v>497</v>
      </c>
      <c r="F12" s="1260"/>
      <c r="G12" s="1261"/>
    </row>
    <row r="13" spans="2:7" x14ac:dyDescent="0.25">
      <c r="B13" s="237"/>
      <c r="C13" s="251" t="s">
        <v>498</v>
      </c>
      <c r="D13" s="964">
        <v>0.1241</v>
      </c>
      <c r="E13" s="1262" t="s">
        <v>499</v>
      </c>
      <c r="F13" s="1260"/>
      <c r="G13" s="1261"/>
    </row>
    <row r="14" spans="2:7" x14ac:dyDescent="0.25">
      <c r="B14" s="250"/>
      <c r="C14" s="253" t="s">
        <v>500</v>
      </c>
      <c r="D14" s="964">
        <v>2.0539999999999999E-2</v>
      </c>
      <c r="E14" s="1262" t="s">
        <v>501</v>
      </c>
      <c r="F14" s="1260"/>
      <c r="G14" s="1261"/>
    </row>
    <row r="15" spans="2:7" x14ac:dyDescent="0.25">
      <c r="B15" s="237"/>
      <c r="C15" s="237"/>
      <c r="D15" s="701"/>
      <c r="E15" s="252"/>
      <c r="F15" s="1260"/>
    </row>
    <row r="16" spans="2:7" x14ac:dyDescent="0.25">
      <c r="B16" s="237"/>
      <c r="C16" s="237"/>
      <c r="D16" s="701"/>
      <c r="E16" s="252"/>
    </row>
    <row r="17" spans="2:5" s="256" customFormat="1" x14ac:dyDescent="0.25">
      <c r="B17" s="236" t="s">
        <v>487</v>
      </c>
      <c r="C17" s="236" t="s">
        <v>502</v>
      </c>
      <c r="D17" s="254"/>
      <c r="E17" s="255"/>
    </row>
    <row r="18" spans="2:5" x14ac:dyDescent="0.25">
      <c r="B18" s="237"/>
      <c r="C18" s="237" t="s">
        <v>503</v>
      </c>
      <c r="D18" s="702"/>
      <c r="E18" s="716"/>
    </row>
    <row r="19" spans="2:5" x14ac:dyDescent="0.25">
      <c r="B19" s="245"/>
      <c r="C19" s="237" t="s">
        <v>504</v>
      </c>
      <c r="D19" s="1026">
        <v>3.5999999999999997E-2</v>
      </c>
      <c r="E19" s="237" t="s">
        <v>505</v>
      </c>
    </row>
    <row r="20" spans="2:5" x14ac:dyDescent="0.25">
      <c r="B20" s="245"/>
      <c r="C20" s="237" t="s">
        <v>506</v>
      </c>
      <c r="D20" s="1026">
        <v>2.5000000000000001E-2</v>
      </c>
      <c r="E20" s="237" t="s">
        <v>505</v>
      </c>
    </row>
    <row r="21" spans="2:5" x14ac:dyDescent="0.25">
      <c r="B21" s="245"/>
      <c r="C21" s="249" t="s">
        <v>507</v>
      </c>
      <c r="D21" s="703"/>
      <c r="E21" s="716"/>
    </row>
    <row r="22" spans="2:5" x14ac:dyDescent="0.25">
      <c r="B22" s="245"/>
      <c r="C22" s="258"/>
      <c r="D22" s="704"/>
      <c r="E22" s="716"/>
    </row>
    <row r="23" spans="2:5" x14ac:dyDescent="0.25">
      <c r="B23" s="245"/>
      <c r="C23" s="258"/>
      <c r="D23" s="245"/>
      <c r="E23" s="257"/>
    </row>
    <row r="24" spans="2:5" x14ac:dyDescent="0.25">
      <c r="B24" s="245"/>
      <c r="C24" s="258"/>
      <c r="D24" s="245"/>
      <c r="E24" s="257"/>
    </row>
    <row r="25" spans="2:5" x14ac:dyDescent="0.25">
      <c r="C25" s="258"/>
    </row>
    <row r="26" spans="2:5" x14ac:dyDescent="0.25">
      <c r="B26" s="245"/>
      <c r="C26" s="258"/>
      <c r="D26" s="245"/>
    </row>
    <row r="27" spans="2:5" x14ac:dyDescent="0.25">
      <c r="B27" s="245"/>
      <c r="C27" s="258"/>
      <c r="D27" s="245"/>
    </row>
    <row r="28" spans="2:5" x14ac:dyDescent="0.25">
      <c r="C28" s="259"/>
    </row>
  </sheetData>
  <customSheetViews>
    <customSheetView guid="{7776E5A9-720D-4A7F-AABE-6B4227AB8090}" showPageBreaks="1" fitToPage="1" printArea="1" topLeftCell="A5">
      <selection activeCell="D16" sqref="D16:D19"/>
      <pageMargins left="0" right="0" top="0" bottom="0" header="0" footer="0"/>
      <pageSetup paperSize="9" orientation="portrait" r:id="rId1"/>
      <headerFooter alignWithMargins="0">
        <oddFooter>&amp;L&amp;D&amp;R&amp;A</oddFooter>
      </headerFooter>
    </customSheetView>
    <customSheetView guid="{5C6599A9-EAC3-4F8A-BC3C-4202E097D9A3}" fitToPage="1" topLeftCell="A5">
      <selection activeCell="D16" sqref="D16:D19"/>
      <pageMargins left="0" right="0" top="0" bottom="0" header="0" footer="0"/>
      <pageSetup paperSize="9" orientation="portrait" r:id="rId2"/>
      <headerFooter alignWithMargins="0">
        <oddFooter>&amp;L&amp;D&amp;R&amp;A</oddFooter>
      </headerFooter>
    </customSheetView>
    <customSheetView guid="{393448E9-5930-460D-BA75-37977D66BEC8}" fitToPage="1" topLeftCell="A5">
      <selection activeCell="D16" sqref="D16:D19"/>
      <pageMargins left="0" right="0" top="0" bottom="0" header="0" footer="0"/>
      <pageSetup paperSize="9" orientation="portrait" r:id="rId3"/>
      <headerFooter alignWithMargins="0">
        <oddFooter>&amp;L&amp;D&amp;R&amp;A</oddFooter>
      </headerFooter>
    </customSheetView>
    <customSheetView guid="{C8CEDB1B-3B18-41FE-9361-2EB234E2EB8D}" fitToPage="1" topLeftCell="A5">
      <selection activeCell="D16" sqref="D16:D19"/>
      <pageMargins left="0" right="0" top="0" bottom="0" header="0" footer="0"/>
      <pageSetup paperSize="9" orientation="portrait" r:id="rId4"/>
      <headerFooter alignWithMargins="0">
        <oddFooter>&amp;L&amp;D&amp;R&amp;A</oddFooter>
      </headerFooter>
    </customSheetView>
    <customSheetView guid="{0076920E-EC0A-4FA8-AF12-CD6DC80D1161}" showPageBreaks="1" fitToPage="1" printArea="1" topLeftCell="A5">
      <selection activeCell="D16" sqref="D16:D19"/>
      <pageMargins left="0" right="0" top="0" bottom="0" header="0" footer="0"/>
      <pageSetup paperSize="9" orientation="portrait" r:id="rId5"/>
      <headerFooter alignWithMargins="0">
        <oddFooter>&amp;L&amp;D&amp;R&amp;A</oddFooter>
      </headerFooter>
    </customSheetView>
    <customSheetView guid="{2353566C-F160-4A96-908F-42A826CC08BB}" showPageBreaks="1" fitToPage="1" printArea="1">
      <selection activeCell="H7" sqref="H7"/>
      <pageMargins left="0" right="0" top="0" bottom="0" header="0" footer="0"/>
      <pageSetup paperSize="9" orientation="portrait" r:id="rId6"/>
      <headerFooter alignWithMargins="0">
        <oddFooter>&amp;L&amp;D&amp;R&amp;A</oddFooter>
      </headerFooter>
    </customSheetView>
  </customSheetViews>
  <pageMargins left="0.74803149606299213" right="0.27559055118110237" top="0.59055118110236227" bottom="0.98425196850393704" header="0.51181102362204722" footer="0.51181102362204722"/>
  <pageSetup paperSize="9" orientation="portrait" r:id="rId7"/>
  <headerFooter alignWithMargins="0">
    <oddFooter>&amp;L&amp;D&amp;R&amp;A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487D-5E9E-4129-ABD5-21FF5D4E7C75}">
  <sheetPr>
    <tabColor rgb="FF92D050"/>
    <pageSetUpPr fitToPage="1"/>
  </sheetPr>
  <dimension ref="A1:Z66"/>
  <sheetViews>
    <sheetView showGridLines="0" zoomScaleNormal="100" workbookViewId="0">
      <pane ySplit="22" topLeftCell="A23" activePane="bottomLeft" state="frozen"/>
      <selection pane="bottomLeft"/>
    </sheetView>
  </sheetViews>
  <sheetFormatPr defaultRowHeight="12.75" x14ac:dyDescent="0.2"/>
  <cols>
    <col min="1" max="1" width="22.7109375" customWidth="1"/>
    <col min="2" max="2" width="9" customWidth="1"/>
    <col min="3" max="3" width="9" bestFit="1" customWidth="1"/>
    <col min="4" max="4" width="9.28515625" bestFit="1" customWidth="1"/>
    <col min="5" max="5" width="10.7109375" bestFit="1" customWidth="1"/>
    <col min="6" max="6" width="7.28515625" bestFit="1" customWidth="1"/>
    <col min="7" max="7" width="9.28515625" bestFit="1" customWidth="1"/>
    <col min="8" max="8" width="10.5703125" customWidth="1"/>
    <col min="9" max="9" width="10.7109375" bestFit="1" customWidth="1"/>
    <col min="10" max="10" width="11.85546875" bestFit="1" customWidth="1"/>
    <col min="11" max="11" width="12.28515625" bestFit="1" customWidth="1"/>
    <col min="12" max="12" width="10.7109375" customWidth="1"/>
    <col min="13" max="13" width="12" customWidth="1"/>
    <col min="14" max="14" width="17" customWidth="1"/>
    <col min="15" max="15" width="2.7109375" customWidth="1"/>
    <col min="16" max="18" width="11.140625" hidden="1" customWidth="1"/>
    <col min="19" max="19" width="10.85546875" hidden="1" customWidth="1"/>
    <col min="20" max="20" width="10.5703125" hidden="1" customWidth="1"/>
    <col min="21" max="21" width="11.140625" hidden="1" customWidth="1"/>
    <col min="22" max="22" width="3.28515625" hidden="1" customWidth="1"/>
    <col min="23" max="23" width="10.42578125" hidden="1" customWidth="1"/>
    <col min="24" max="24" width="10" hidden="1" customWidth="1"/>
    <col min="25" max="25" width="13.85546875" bestFit="1" customWidth="1"/>
  </cols>
  <sheetData>
    <row r="1" spans="1:12" x14ac:dyDescent="0.2">
      <c r="A1" s="175" t="s">
        <v>508</v>
      </c>
      <c r="L1" t="s">
        <v>509</v>
      </c>
    </row>
    <row r="2" spans="1:12" x14ac:dyDescent="0.2">
      <c r="A2" s="175" t="s">
        <v>510</v>
      </c>
      <c r="B2" s="174"/>
      <c r="C2" s="174"/>
      <c r="D2" s="174"/>
      <c r="E2" s="174"/>
      <c r="F2" s="174"/>
      <c r="G2" s="174"/>
      <c r="H2" s="174"/>
      <c r="I2" s="174"/>
      <c r="J2" s="174"/>
      <c r="K2" s="174"/>
      <c r="L2" s="1468">
        <v>45560</v>
      </c>
    </row>
    <row r="3" spans="1:12" x14ac:dyDescent="0.2">
      <c r="A3" s="174" t="s">
        <v>511</v>
      </c>
      <c r="B3" s="174"/>
      <c r="C3" s="174"/>
      <c r="D3" s="174"/>
      <c r="E3" s="174"/>
      <c r="F3" s="174"/>
      <c r="G3" s="174"/>
      <c r="H3" s="174"/>
      <c r="I3" s="174"/>
      <c r="J3" s="174"/>
      <c r="K3" s="174"/>
      <c r="L3" s="177" t="s">
        <v>512</v>
      </c>
    </row>
    <row r="4" spans="1:12" x14ac:dyDescent="0.2">
      <c r="A4" s="174" t="s">
        <v>513</v>
      </c>
      <c r="B4" s="174"/>
      <c r="C4" s="174"/>
      <c r="D4" s="174"/>
      <c r="E4" s="174"/>
      <c r="F4" s="174"/>
      <c r="G4" s="174"/>
      <c r="H4" s="174"/>
      <c r="I4" s="174"/>
      <c r="J4" s="174"/>
      <c r="K4" s="174"/>
      <c r="L4" s="174"/>
    </row>
    <row r="5" spans="1:12" x14ac:dyDescent="0.2">
      <c r="A5" s="174" t="s">
        <v>514</v>
      </c>
      <c r="B5" s="174"/>
      <c r="C5" s="174"/>
      <c r="D5" s="174"/>
      <c r="E5" s="174"/>
      <c r="F5" s="174"/>
      <c r="G5" s="174"/>
      <c r="H5" s="174"/>
      <c r="I5" s="174"/>
      <c r="J5" s="174"/>
      <c r="K5" s="174"/>
      <c r="L5" s="174"/>
    </row>
    <row r="6" spans="1:12" x14ac:dyDescent="0.2">
      <c r="A6" s="174" t="s">
        <v>515</v>
      </c>
      <c r="B6" s="174"/>
      <c r="C6" s="174"/>
      <c r="D6" s="174"/>
      <c r="E6" s="174"/>
      <c r="F6" s="174"/>
      <c r="G6" s="174"/>
      <c r="H6" s="174"/>
      <c r="I6" s="174"/>
      <c r="J6" s="174"/>
      <c r="K6" s="174"/>
      <c r="L6" s="174"/>
    </row>
    <row r="7" spans="1:12" x14ac:dyDescent="0.2">
      <c r="A7" s="174"/>
      <c r="B7" s="174"/>
      <c r="C7" s="174"/>
      <c r="D7" s="174"/>
      <c r="E7" s="174"/>
      <c r="F7" s="174"/>
      <c r="G7" s="174"/>
      <c r="H7" s="174"/>
      <c r="I7" s="174"/>
      <c r="J7" s="174"/>
      <c r="K7" s="174"/>
      <c r="L7" s="174"/>
    </row>
    <row r="8" spans="1:12" x14ac:dyDescent="0.2">
      <c r="A8" s="174" t="s">
        <v>516</v>
      </c>
      <c r="B8" s="1469">
        <v>2737</v>
      </c>
      <c r="C8" s="174" t="s">
        <v>517</v>
      </c>
      <c r="D8" s="174"/>
      <c r="E8" s="174"/>
      <c r="F8" s="174"/>
      <c r="G8" s="174"/>
      <c r="H8" s="174"/>
      <c r="I8" s="174"/>
      <c r="J8" s="174"/>
      <c r="K8" s="174"/>
      <c r="L8" s="174"/>
    </row>
    <row r="9" spans="1:12" x14ac:dyDescent="0.2">
      <c r="A9" s="174"/>
      <c r="B9" s="174"/>
      <c r="C9" s="174"/>
      <c r="D9" s="174"/>
      <c r="E9" s="174"/>
      <c r="F9" s="174"/>
      <c r="G9" s="174"/>
      <c r="H9" s="174"/>
      <c r="I9" s="174"/>
      <c r="J9" s="174"/>
      <c r="K9" s="174"/>
      <c r="L9" s="174"/>
    </row>
    <row r="10" spans="1:12" x14ac:dyDescent="0.2">
      <c r="A10" s="174" t="s">
        <v>518</v>
      </c>
      <c r="B10" s="174"/>
      <c r="C10" s="174"/>
      <c r="D10" s="174"/>
      <c r="E10" s="174"/>
      <c r="F10" s="174"/>
      <c r="G10" s="174"/>
      <c r="H10" s="174"/>
      <c r="I10" s="174"/>
      <c r="J10" s="174"/>
      <c r="K10" s="174"/>
      <c r="L10" s="174"/>
    </row>
    <row r="11" spans="1:12" x14ac:dyDescent="0.2">
      <c r="A11" s="174" t="s">
        <v>519</v>
      </c>
      <c r="B11" s="174"/>
      <c r="C11" s="174"/>
      <c r="D11" s="174"/>
      <c r="E11" s="174"/>
      <c r="F11" s="174"/>
      <c r="G11" s="174"/>
      <c r="H11" s="174"/>
      <c r="I11" s="174"/>
      <c r="J11" s="174"/>
      <c r="K11" s="174"/>
      <c r="L11" s="174"/>
    </row>
    <row r="12" spans="1:12" x14ac:dyDescent="0.2">
      <c r="A12" s="174" t="s">
        <v>520</v>
      </c>
      <c r="B12" s="174"/>
      <c r="C12" s="174"/>
      <c r="D12" s="174"/>
      <c r="E12" s="174"/>
      <c r="F12" s="174"/>
      <c r="G12" s="174"/>
      <c r="H12" s="174"/>
      <c r="I12" s="174"/>
      <c r="J12" s="174"/>
      <c r="K12" s="174"/>
      <c r="L12" s="174"/>
    </row>
    <row r="13" spans="1:12" x14ac:dyDescent="0.2">
      <c r="A13" s="174" t="s">
        <v>521</v>
      </c>
      <c r="B13" s="174"/>
      <c r="C13" s="174"/>
      <c r="D13" s="174"/>
      <c r="E13" s="174"/>
      <c r="F13" s="174"/>
      <c r="G13" s="174"/>
      <c r="H13" s="174"/>
      <c r="I13" s="174"/>
      <c r="J13" s="174"/>
      <c r="K13" s="174"/>
      <c r="L13" s="174"/>
    </row>
    <row r="14" spans="1:12" x14ac:dyDescent="0.2">
      <c r="A14" s="174" t="s">
        <v>522</v>
      </c>
      <c r="B14" s="174"/>
      <c r="C14" s="174"/>
      <c r="D14" s="174"/>
      <c r="E14" s="174"/>
      <c r="F14" s="174"/>
      <c r="G14" s="174"/>
      <c r="H14" s="174"/>
      <c r="I14" s="174"/>
      <c r="J14" s="174"/>
      <c r="K14" s="174"/>
      <c r="L14" s="174"/>
    </row>
    <row r="15" spans="1:12" x14ac:dyDescent="0.2">
      <c r="A15" s="174" t="s">
        <v>523</v>
      </c>
      <c r="B15" s="174"/>
      <c r="C15" s="174"/>
      <c r="D15" s="174"/>
      <c r="E15" s="174"/>
      <c r="F15" s="174"/>
      <c r="G15" s="174"/>
      <c r="H15" s="174"/>
      <c r="I15" s="174"/>
      <c r="J15" s="174"/>
      <c r="K15" s="174"/>
      <c r="L15" s="174"/>
    </row>
    <row r="16" spans="1:12" x14ac:dyDescent="0.2">
      <c r="A16" s="174" t="s">
        <v>524</v>
      </c>
      <c r="B16" s="174"/>
      <c r="C16" s="174"/>
      <c r="D16" s="174"/>
      <c r="E16" s="174"/>
      <c r="F16" s="174"/>
      <c r="G16" s="174"/>
      <c r="H16" s="174"/>
      <c r="I16" s="174"/>
      <c r="J16" s="174"/>
      <c r="K16" s="174"/>
      <c r="L16" s="174"/>
    </row>
    <row r="17" spans="1:24" ht="9" customHeight="1" thickBot="1" x14ac:dyDescent="0.25"/>
    <row r="18" spans="1:24" ht="15.75" x14ac:dyDescent="0.25">
      <c r="A18" s="1346" t="s">
        <v>525</v>
      </c>
      <c r="B18" s="1347"/>
      <c r="C18" s="1347"/>
      <c r="D18" s="1347"/>
      <c r="E18" s="1348"/>
      <c r="F18" s="1349"/>
      <c r="G18" s="1349"/>
      <c r="H18" s="1349"/>
      <c r="I18" s="1349"/>
      <c r="J18" s="1350"/>
      <c r="K18" s="1349"/>
      <c r="L18" s="1351"/>
      <c r="M18" s="1349"/>
      <c r="N18" s="1352"/>
    </row>
    <row r="19" spans="1:24" ht="16.5" thickBot="1" x14ac:dyDescent="0.3">
      <c r="A19" s="1353" t="s">
        <v>526</v>
      </c>
      <c r="B19" s="1354"/>
      <c r="C19" s="1354"/>
      <c r="D19" s="1354"/>
      <c r="E19" s="1355"/>
      <c r="F19" s="1356"/>
      <c r="G19" s="1356"/>
      <c r="H19" s="1356"/>
      <c r="I19" s="1356"/>
      <c r="J19" s="1357"/>
      <c r="K19" s="1356"/>
      <c r="L19" s="1358"/>
      <c r="M19" s="1356"/>
      <c r="N19" s="1359"/>
    </row>
    <row r="20" spans="1:24" ht="13.5" customHeight="1" thickTop="1" x14ac:dyDescent="0.2">
      <c r="A20" s="1509" t="s">
        <v>527</v>
      </c>
      <c r="B20" s="1360" t="s">
        <v>90</v>
      </c>
      <c r="C20" s="1360" t="s">
        <v>528</v>
      </c>
      <c r="D20" s="1360" t="s">
        <v>528</v>
      </c>
      <c r="E20" s="1360" t="s">
        <v>529</v>
      </c>
      <c r="F20" s="1360" t="s">
        <v>530</v>
      </c>
      <c r="G20" s="1360" t="s">
        <v>530</v>
      </c>
      <c r="H20" s="1361" t="s">
        <v>531</v>
      </c>
      <c r="I20" s="1361" t="s">
        <v>531</v>
      </c>
      <c r="J20" s="1361" t="s">
        <v>532</v>
      </c>
      <c r="K20" s="1361" t="s">
        <v>533</v>
      </c>
      <c r="L20" s="1362" t="s">
        <v>534</v>
      </c>
      <c r="M20" s="1361" t="s">
        <v>535</v>
      </c>
      <c r="N20" s="1363" t="s">
        <v>535</v>
      </c>
      <c r="P20" s="547" t="s">
        <v>536</v>
      </c>
    </row>
    <row r="21" spans="1:24" x14ac:dyDescent="0.2">
      <c r="A21" s="1510"/>
      <c r="B21" s="1364" t="s">
        <v>537</v>
      </c>
      <c r="C21" s="1364" t="s">
        <v>538</v>
      </c>
      <c r="D21" s="1364" t="s">
        <v>539</v>
      </c>
      <c r="E21" s="1364" t="s">
        <v>540</v>
      </c>
      <c r="F21" s="1364" t="s">
        <v>538</v>
      </c>
      <c r="G21" s="1364" t="s">
        <v>539</v>
      </c>
      <c r="H21" s="1365" t="s">
        <v>541</v>
      </c>
      <c r="I21" s="1365" t="s">
        <v>542</v>
      </c>
      <c r="J21" s="1365" t="s">
        <v>543</v>
      </c>
      <c r="K21" s="1365" t="s">
        <v>544</v>
      </c>
      <c r="L21" s="1364" t="s">
        <v>545</v>
      </c>
      <c r="M21" s="1365" t="s">
        <v>546</v>
      </c>
      <c r="N21" s="1366" t="s">
        <v>547</v>
      </c>
      <c r="W21" s="547" t="s">
        <v>548</v>
      </c>
    </row>
    <row r="22" spans="1:24" x14ac:dyDescent="0.2">
      <c r="A22" s="1511"/>
      <c r="B22" s="1367"/>
      <c r="C22" s="1367"/>
      <c r="D22" s="1367"/>
      <c r="E22" s="1368">
        <v>1.4</v>
      </c>
      <c r="F22" s="1369">
        <v>2737</v>
      </c>
      <c r="G22" s="1369">
        <v>2737</v>
      </c>
      <c r="H22" s="1370" t="s">
        <v>549</v>
      </c>
      <c r="I22" s="1370" t="s">
        <v>550</v>
      </c>
      <c r="J22" s="1371" t="s">
        <v>551</v>
      </c>
      <c r="K22" s="1371" t="s">
        <v>552</v>
      </c>
      <c r="L22" s="1367" t="s">
        <v>527</v>
      </c>
      <c r="M22" s="1371" t="s">
        <v>553</v>
      </c>
      <c r="N22" s="1372" t="s">
        <v>554</v>
      </c>
      <c r="P22" s="1370" t="s">
        <v>549</v>
      </c>
      <c r="Q22" s="1370" t="s">
        <v>550</v>
      </c>
      <c r="R22" s="1373" t="s">
        <v>551</v>
      </c>
      <c r="S22" s="1371" t="s">
        <v>552</v>
      </c>
      <c r="T22" s="1374" t="s">
        <v>555</v>
      </c>
      <c r="U22" s="1374" t="s">
        <v>556</v>
      </c>
      <c r="W22" s="1375" t="s">
        <v>551</v>
      </c>
      <c r="X22" s="1376" t="s">
        <v>552</v>
      </c>
    </row>
    <row r="23" spans="1:24" s="174" customFormat="1" ht="11.25" x14ac:dyDescent="0.2">
      <c r="A23" s="1377" t="s">
        <v>557</v>
      </c>
      <c r="B23" s="1378"/>
      <c r="C23" s="1378"/>
      <c r="D23" s="1378"/>
      <c r="E23" s="1379" t="s">
        <v>527</v>
      </c>
      <c r="F23" s="1380" t="s">
        <v>527</v>
      </c>
      <c r="G23" s="1380"/>
      <c r="H23" s="1380"/>
      <c r="I23" s="1380"/>
      <c r="J23" s="1378"/>
      <c r="K23" s="1378"/>
      <c r="L23" s="1378"/>
      <c r="M23" s="124"/>
      <c r="N23" s="1381"/>
    </row>
    <row r="24" spans="1:24" s="174" customFormat="1" ht="11.25" x14ac:dyDescent="0.2">
      <c r="A24" s="1382" t="s">
        <v>558</v>
      </c>
      <c r="B24" s="1383"/>
      <c r="C24" s="1383"/>
      <c r="D24" s="1383"/>
      <c r="E24" s="1384"/>
      <c r="F24" s="1383"/>
      <c r="G24" s="1383"/>
      <c r="H24" s="1383"/>
      <c r="I24" s="1383"/>
      <c r="J24" s="1385"/>
      <c r="K24" s="1383"/>
      <c r="L24" s="1383"/>
      <c r="M24" s="1383"/>
      <c r="N24" s="1386"/>
    </row>
    <row r="25" spans="1:24" s="174" customFormat="1" ht="11.25" x14ac:dyDescent="0.2">
      <c r="A25" s="1387" t="s">
        <v>559</v>
      </c>
      <c r="B25" s="1388">
        <f>C25+D25</f>
        <v>843.6</v>
      </c>
      <c r="C25" s="1389">
        <v>843.6</v>
      </c>
      <c r="D25" s="1389">
        <v>0</v>
      </c>
      <c r="E25" s="1390">
        <f>$E$22</f>
        <v>1.4</v>
      </c>
      <c r="F25" s="1388">
        <f>+C25*E25</f>
        <v>1181.04</v>
      </c>
      <c r="G25" s="1388">
        <f>+D25*E25</f>
        <v>0</v>
      </c>
      <c r="H25" s="1391">
        <f t="shared" ref="H25:H31" si="0">SUM(F25*$F$22)</f>
        <v>3232506.48</v>
      </c>
      <c r="I25" s="1391">
        <f t="shared" ref="I25:I31" si="1">SUM(G25*$G$22)</f>
        <v>0</v>
      </c>
      <c r="J25" s="1392">
        <f t="shared" ref="J25:J31" si="2">$J$56*W25</f>
        <v>349739.2686112196</v>
      </c>
      <c r="K25" s="1393"/>
      <c r="L25" s="1394"/>
      <c r="M25" s="1391">
        <f>SUM(H25+I25+J25+K25+L25)</f>
        <v>3582245.7486112197</v>
      </c>
      <c r="N25" s="1395">
        <f t="shared" ref="N25:N31" si="3">SUM(M25)/1000</f>
        <v>3582.2457486112198</v>
      </c>
      <c r="P25" s="1396">
        <f>H25</f>
        <v>3232506.48</v>
      </c>
      <c r="Q25" s="1396">
        <f>I25</f>
        <v>0</v>
      </c>
      <c r="R25" s="1396">
        <f>J25</f>
        <v>349739.2686112196</v>
      </c>
      <c r="S25" s="1396">
        <f t="shared" ref="S25:S31" si="4">X25*$S$55</f>
        <v>0</v>
      </c>
      <c r="T25" s="1396">
        <v>0</v>
      </c>
      <c r="U25" s="1396">
        <f>SUM(P25:T25)</f>
        <v>3582245.7486112197</v>
      </c>
      <c r="W25" s="1397">
        <f>'[1]Fördelning bokn bara enl utfall'!E20</f>
        <v>1.2496623686038573E-2</v>
      </c>
      <c r="X25" s="1398"/>
    </row>
    <row r="26" spans="1:24" s="174" customFormat="1" ht="11.25" x14ac:dyDescent="0.2">
      <c r="A26" s="1399" t="s">
        <v>560</v>
      </c>
      <c r="B26" s="1388">
        <f t="shared" ref="B26:B31" si="5">C26+D26</f>
        <v>1650</v>
      </c>
      <c r="C26" s="1389">
        <v>1650</v>
      </c>
      <c r="D26" s="1389">
        <v>0</v>
      </c>
      <c r="E26" s="1390">
        <f>$E$22</f>
        <v>1.4</v>
      </c>
      <c r="F26" s="1388">
        <f t="shared" ref="F26:F31" si="6">+C26*E26</f>
        <v>2310</v>
      </c>
      <c r="G26" s="1388">
        <f t="shared" ref="G26:G31" si="7">+D26*E26</f>
        <v>0</v>
      </c>
      <c r="H26" s="1391">
        <f t="shared" si="0"/>
        <v>6322470</v>
      </c>
      <c r="I26" s="1391">
        <f t="shared" si="1"/>
        <v>0</v>
      </c>
      <c r="J26" s="1392">
        <f t="shared" si="2"/>
        <v>3132358.9469283717</v>
      </c>
      <c r="K26" s="1400">
        <f>S26</f>
        <v>1059315.1619931392</v>
      </c>
      <c r="L26" s="1394"/>
      <c r="M26" s="1391">
        <f t="shared" ref="M26:M31" si="8">SUM(H26+I26+J26+K26+L26)</f>
        <v>10514144.108921509</v>
      </c>
      <c r="N26" s="1395">
        <f t="shared" si="3"/>
        <v>10514.14410892151</v>
      </c>
      <c r="P26" s="1396">
        <f>H26+H27</f>
        <v>6586316.7999999998</v>
      </c>
      <c r="Q26" s="1396">
        <f>I26+I27</f>
        <v>207464.6</v>
      </c>
      <c r="R26" s="1396">
        <f>J26</f>
        <v>3132358.9469283717</v>
      </c>
      <c r="S26" s="1396">
        <f t="shared" si="4"/>
        <v>1059315.1619931392</v>
      </c>
      <c r="T26" s="1396">
        <v>0</v>
      </c>
      <c r="U26" s="1396">
        <f t="shared" ref="U26:U32" si="9">SUM(P26:T26)</f>
        <v>10985455.50892151</v>
      </c>
      <c r="W26" s="1397">
        <f>'[1]Fördelning bokn bara enl utfall'!E25</f>
        <v>0.11192312251580033</v>
      </c>
      <c r="X26" s="1401">
        <f>'[1]Grupprum 2025'!U11</f>
        <v>0.21121068622830033</v>
      </c>
    </row>
    <row r="27" spans="1:24" s="174" customFormat="1" ht="11.25" x14ac:dyDescent="0.2">
      <c r="A27" s="1402" t="s">
        <v>561</v>
      </c>
      <c r="B27" s="1388">
        <f t="shared" si="5"/>
        <v>172.2</v>
      </c>
      <c r="C27" s="1389">
        <v>96.4</v>
      </c>
      <c r="D27" s="1389">
        <v>75.8</v>
      </c>
      <c r="E27" s="1390">
        <v>1</v>
      </c>
      <c r="F27" s="1388">
        <f t="shared" si="6"/>
        <v>96.4</v>
      </c>
      <c r="G27" s="1388">
        <f t="shared" si="7"/>
        <v>75.8</v>
      </c>
      <c r="H27" s="1391">
        <f t="shared" si="0"/>
        <v>263846.8</v>
      </c>
      <c r="I27" s="1391">
        <f t="shared" si="1"/>
        <v>207464.6</v>
      </c>
      <c r="J27" s="1392">
        <f t="shared" si="2"/>
        <v>0</v>
      </c>
      <c r="K27" s="1400">
        <f t="shared" ref="K27:K31" si="10">S27</f>
        <v>0</v>
      </c>
      <c r="L27" s="1394"/>
      <c r="M27" s="1391">
        <f t="shared" si="8"/>
        <v>471311.4</v>
      </c>
      <c r="N27" s="1395">
        <f t="shared" si="3"/>
        <v>471.31140000000005</v>
      </c>
      <c r="P27" s="1396"/>
      <c r="Q27" s="1396"/>
      <c r="R27" s="1396"/>
      <c r="S27" s="1396">
        <f t="shared" si="4"/>
        <v>0</v>
      </c>
      <c r="T27" s="1396"/>
      <c r="U27" s="1396"/>
      <c r="W27" s="1397"/>
      <c r="X27" s="1401"/>
    </row>
    <row r="28" spans="1:24" s="174" customFormat="1" ht="11.25" x14ac:dyDescent="0.2">
      <c r="A28" s="1399" t="s">
        <v>562</v>
      </c>
      <c r="B28" s="1388">
        <f t="shared" si="5"/>
        <v>1637.6999999999998</v>
      </c>
      <c r="C28" s="1389">
        <v>1123.8</v>
      </c>
      <c r="D28" s="1389">
        <v>513.9</v>
      </c>
      <c r="E28" s="1390">
        <f>$E$22</f>
        <v>1.4</v>
      </c>
      <c r="F28" s="1388">
        <f t="shared" si="6"/>
        <v>1573.32</v>
      </c>
      <c r="G28" s="1388">
        <f t="shared" si="7"/>
        <v>719.45999999999992</v>
      </c>
      <c r="H28" s="1391">
        <f t="shared" si="0"/>
        <v>4306176.84</v>
      </c>
      <c r="I28" s="1391">
        <f t="shared" si="1"/>
        <v>1969162.0199999998</v>
      </c>
      <c r="J28" s="1392">
        <f t="shared" si="2"/>
        <v>3198896.5031520971</v>
      </c>
      <c r="K28" s="1400">
        <f t="shared" si="10"/>
        <v>965335.6981053832</v>
      </c>
      <c r="L28" s="1394"/>
      <c r="M28" s="1391">
        <f t="shared" si="8"/>
        <v>10439571.06125748</v>
      </c>
      <c r="N28" s="1395">
        <f t="shared" si="3"/>
        <v>10439.57106125748</v>
      </c>
      <c r="P28" s="1396">
        <f t="shared" ref="P28:R31" si="11">H28</f>
        <v>4306176.84</v>
      </c>
      <c r="Q28" s="1396">
        <f t="shared" si="11"/>
        <v>1969162.0199999998</v>
      </c>
      <c r="R28" s="1396">
        <f t="shared" si="11"/>
        <v>3198896.5031520971</v>
      </c>
      <c r="S28" s="1396">
        <f t="shared" si="4"/>
        <v>965335.6981053832</v>
      </c>
      <c r="T28" s="1396">
        <v>0</v>
      </c>
      <c r="U28" s="1396">
        <f t="shared" si="9"/>
        <v>10439571.06125748</v>
      </c>
      <c r="W28" s="1397">
        <f>'[1]Fördelning bokn bara enl utfall'!E21</f>
        <v>0.11430059303667811</v>
      </c>
      <c r="X28" s="1401">
        <f>'[1]Grupprum 2025'!U8</f>
        <v>0.19247266776951302</v>
      </c>
    </row>
    <row r="29" spans="1:24" s="174" customFormat="1" ht="11.25" x14ac:dyDescent="0.2">
      <c r="A29" s="1399" t="s">
        <v>563</v>
      </c>
      <c r="B29" s="1388">
        <f t="shared" si="5"/>
        <v>1131.9000000000001</v>
      </c>
      <c r="C29" s="1389">
        <v>1131.9000000000001</v>
      </c>
      <c r="D29" s="1389">
        <v>0</v>
      </c>
      <c r="E29" s="1390">
        <f>$E$22</f>
        <v>1.4</v>
      </c>
      <c r="F29" s="1388">
        <f t="shared" si="6"/>
        <v>1584.66</v>
      </c>
      <c r="G29" s="1388">
        <f t="shared" si="7"/>
        <v>0</v>
      </c>
      <c r="H29" s="1391">
        <f t="shared" si="0"/>
        <v>4337214.42</v>
      </c>
      <c r="I29" s="1391">
        <f t="shared" si="1"/>
        <v>0</v>
      </c>
      <c r="J29" s="1392">
        <f t="shared" si="2"/>
        <v>2741748.7266077516</v>
      </c>
      <c r="K29" s="1400">
        <f t="shared" si="10"/>
        <v>473275.18092536303</v>
      </c>
      <c r="L29" s="1394"/>
      <c r="M29" s="1391">
        <f t="shared" si="8"/>
        <v>7552238.3275331138</v>
      </c>
      <c r="N29" s="1395">
        <f t="shared" si="3"/>
        <v>7552.238327533114</v>
      </c>
      <c r="P29" s="1396">
        <f t="shared" si="11"/>
        <v>4337214.42</v>
      </c>
      <c r="Q29" s="1396">
        <f t="shared" si="11"/>
        <v>0</v>
      </c>
      <c r="R29" s="1396">
        <f t="shared" si="11"/>
        <v>2741748.7266077516</v>
      </c>
      <c r="S29" s="1396">
        <f t="shared" si="4"/>
        <v>473275.18092536303</v>
      </c>
      <c r="T29" s="1396">
        <v>0</v>
      </c>
      <c r="U29" s="1396">
        <f t="shared" si="9"/>
        <v>7552238.3275331138</v>
      </c>
      <c r="W29" s="1397">
        <f>'[1]Fördelning bokn bara enl utfall'!E24</f>
        <v>9.7966128350831086E-2</v>
      </c>
      <c r="X29" s="1401">
        <f>'[1]Grupprum 2025'!U10</f>
        <v>9.4363584440714673E-2</v>
      </c>
    </row>
    <row r="30" spans="1:24" s="174" customFormat="1" ht="11.25" x14ac:dyDescent="0.2">
      <c r="A30" s="1399" t="s">
        <v>564</v>
      </c>
      <c r="B30" s="1388">
        <f t="shared" si="5"/>
        <v>3336.3</v>
      </c>
      <c r="C30" s="1389">
        <v>1798.4</v>
      </c>
      <c r="D30" s="1389">
        <v>1537.9</v>
      </c>
      <c r="E30" s="1390">
        <f>$E$22</f>
        <v>1.4</v>
      </c>
      <c r="F30" s="1388">
        <f t="shared" si="6"/>
        <v>2517.7599999999998</v>
      </c>
      <c r="G30" s="1388">
        <f t="shared" si="7"/>
        <v>2153.06</v>
      </c>
      <c r="H30" s="1391">
        <f t="shared" si="0"/>
        <v>6891109.1199999992</v>
      </c>
      <c r="I30" s="1391">
        <f t="shared" si="1"/>
        <v>5892925.2199999997</v>
      </c>
      <c r="J30" s="1392">
        <f t="shared" si="2"/>
        <v>2987551.070903609</v>
      </c>
      <c r="K30" s="1400">
        <f t="shared" si="10"/>
        <v>666844.17904027097</v>
      </c>
      <c r="L30" s="1394"/>
      <c r="M30" s="1391">
        <f t="shared" si="8"/>
        <v>16438429.58994388</v>
      </c>
      <c r="N30" s="1395">
        <f t="shared" si="3"/>
        <v>16438.42958994388</v>
      </c>
      <c r="P30" s="1396">
        <f t="shared" si="11"/>
        <v>6891109.1199999992</v>
      </c>
      <c r="Q30" s="1396">
        <f t="shared" si="11"/>
        <v>5892925.2199999997</v>
      </c>
      <c r="R30" s="1396">
        <f t="shared" si="11"/>
        <v>2987551.070903609</v>
      </c>
      <c r="S30" s="1396">
        <f t="shared" si="4"/>
        <v>666844.17904027097</v>
      </c>
      <c r="T30" s="1396">
        <v>0</v>
      </c>
      <c r="U30" s="1396">
        <f t="shared" si="9"/>
        <v>16438429.58994388</v>
      </c>
      <c r="W30" s="1397">
        <f>'[1]Fördelning bokn bara enl utfall'!E27</f>
        <v>0.10674895508346775</v>
      </c>
      <c r="X30" s="1401">
        <f>'[1]Grupprum 2025'!U12</f>
        <v>0.1329581806394983</v>
      </c>
    </row>
    <row r="31" spans="1:24" s="174" customFormat="1" ht="11.25" x14ac:dyDescent="0.2">
      <c r="A31" s="1402" t="s">
        <v>565</v>
      </c>
      <c r="B31" s="1388">
        <f t="shared" si="5"/>
        <v>1259.5</v>
      </c>
      <c r="C31" s="1389">
        <v>1022.3</v>
      </c>
      <c r="D31" s="1389">
        <v>237.2</v>
      </c>
      <c r="E31" s="1390">
        <f>$E$22</f>
        <v>1.4</v>
      </c>
      <c r="F31" s="1388">
        <f t="shared" si="6"/>
        <v>1431.2199999999998</v>
      </c>
      <c r="G31" s="1388">
        <f t="shared" si="7"/>
        <v>332.08</v>
      </c>
      <c r="H31" s="1391">
        <f t="shared" si="0"/>
        <v>3917249.1399999997</v>
      </c>
      <c r="I31" s="1391">
        <f t="shared" si="1"/>
        <v>908902.96</v>
      </c>
      <c r="J31" s="1392">
        <f t="shared" si="2"/>
        <v>3981510.8001735415</v>
      </c>
      <c r="K31" s="1400">
        <f t="shared" si="10"/>
        <v>412183.05571738043</v>
      </c>
      <c r="L31" s="1394"/>
      <c r="M31" s="1391">
        <f t="shared" si="8"/>
        <v>9219845.9558909219</v>
      </c>
      <c r="N31" s="1395">
        <f t="shared" si="3"/>
        <v>9219.8459558909217</v>
      </c>
      <c r="P31" s="1396">
        <f t="shared" si="11"/>
        <v>3917249.1399999997</v>
      </c>
      <c r="Q31" s="1396">
        <f t="shared" si="11"/>
        <v>908902.96</v>
      </c>
      <c r="R31" s="1396">
        <f t="shared" si="11"/>
        <v>3981510.8001735415</v>
      </c>
      <c r="S31" s="1396">
        <f t="shared" si="4"/>
        <v>412183.05571738043</v>
      </c>
      <c r="T31" s="1396">
        <v>0</v>
      </c>
      <c r="U31" s="1396">
        <f t="shared" si="9"/>
        <v>9219845.9558909219</v>
      </c>
      <c r="W31" s="1397">
        <f>'[1]Fördelning bokn bara enl utfall'!E26</f>
        <v>0.14226438560714405</v>
      </c>
      <c r="X31" s="1401">
        <f>'[1]Grupprum 2025'!U9</f>
        <v>8.218278107711019E-2</v>
      </c>
    </row>
    <row r="32" spans="1:24" s="174" customFormat="1" ht="11.25" x14ac:dyDescent="0.2">
      <c r="A32" s="1403" t="s">
        <v>566</v>
      </c>
      <c r="B32" s="1404">
        <f>SUM(B25:B31)</f>
        <v>10031.200000000001</v>
      </c>
      <c r="C32" s="1404">
        <f>SUM(C25:C31)</f>
        <v>7666.4000000000005</v>
      </c>
      <c r="D32" s="1404">
        <f>SUM(D25:D31)</f>
        <v>2364.7999999999997</v>
      </c>
      <c r="E32" s="1405"/>
      <c r="F32" s="1404">
        <f t="shared" ref="F32:K32" si="12">SUM(F25:F31)</f>
        <v>10694.4</v>
      </c>
      <c r="G32" s="1404">
        <f t="shared" si="12"/>
        <v>3280.3999999999996</v>
      </c>
      <c r="H32" s="1404">
        <f t="shared" si="12"/>
        <v>29270572.799999997</v>
      </c>
      <c r="I32" s="1404">
        <f t="shared" si="12"/>
        <v>8978454.8000000007</v>
      </c>
      <c r="J32" s="1404">
        <f t="shared" si="12"/>
        <v>16391805.316376589</v>
      </c>
      <c r="K32" s="1404">
        <f t="shared" si="12"/>
        <v>3576953.2757815365</v>
      </c>
      <c r="L32" s="1404"/>
      <c r="M32" s="1404">
        <f>SUM(M25:M31)</f>
        <v>58217786.192158125</v>
      </c>
      <c r="N32" s="1406">
        <f>SUM(N25:N31)</f>
        <v>58217.786192158128</v>
      </c>
      <c r="P32" s="1407">
        <f>SUM(P25:P31)</f>
        <v>29270572.799999997</v>
      </c>
      <c r="Q32" s="1407">
        <f>SUM(Q25:Q31)</f>
        <v>8978454.8000000007</v>
      </c>
      <c r="R32" s="1407">
        <f>SUM(R25:R31)</f>
        <v>16391805.316376589</v>
      </c>
      <c r="S32" s="1407">
        <f>SUM(S25:S31)</f>
        <v>3576953.2757815365</v>
      </c>
      <c r="T32" s="1407">
        <f>SUM(T25:T31)</f>
        <v>0</v>
      </c>
      <c r="U32" s="1407">
        <f t="shared" si="9"/>
        <v>58217786.192158118</v>
      </c>
      <c r="W32" s="1408">
        <f>SUM(W25:W31)</f>
        <v>0.58569980827995993</v>
      </c>
      <c r="X32" s="1409">
        <f>SUM(X26:X31)</f>
        <v>0.71318790015513656</v>
      </c>
    </row>
    <row r="33" spans="1:26" s="174" customFormat="1" ht="9.75" customHeight="1" x14ac:dyDescent="0.2">
      <c r="A33" s="1377"/>
      <c r="B33" s="1410"/>
      <c r="C33" s="1410"/>
      <c r="D33" s="1410"/>
      <c r="E33" s="1411"/>
      <c r="F33" s="1412"/>
      <c r="G33" s="1412"/>
      <c r="H33" s="1412"/>
      <c r="I33" s="1412"/>
      <c r="J33" s="1412"/>
      <c r="K33" s="1412"/>
      <c r="L33" s="1412"/>
      <c r="M33" s="1412"/>
      <c r="N33" s="1413"/>
      <c r="P33" s="1396"/>
      <c r="Q33" s="1396"/>
      <c r="R33" s="1396"/>
      <c r="S33" s="1396"/>
      <c r="T33" s="1396"/>
      <c r="U33" s="1396"/>
      <c r="W33" s="1397"/>
      <c r="X33" s="1401"/>
    </row>
    <row r="34" spans="1:26" s="174" customFormat="1" ht="11.25" x14ac:dyDescent="0.2">
      <c r="A34" s="1382" t="s">
        <v>313</v>
      </c>
      <c r="B34" s="1383"/>
      <c r="C34" s="1383"/>
      <c r="D34" s="1383"/>
      <c r="E34" s="1384"/>
      <c r="F34" s="1383"/>
      <c r="G34" s="1383"/>
      <c r="H34" s="1383"/>
      <c r="I34" s="1383"/>
      <c r="J34" s="1385"/>
      <c r="K34" s="1383"/>
      <c r="L34" s="1383"/>
      <c r="M34" s="1383"/>
      <c r="N34" s="1386"/>
      <c r="P34" s="1396"/>
      <c r="Q34" s="1396"/>
      <c r="R34" s="1396"/>
      <c r="S34" s="1396"/>
      <c r="T34" s="1396"/>
      <c r="U34" s="1396"/>
      <c r="W34" s="1397"/>
      <c r="X34" s="1401"/>
    </row>
    <row r="35" spans="1:26" s="174" customFormat="1" ht="11.25" x14ac:dyDescent="0.2">
      <c r="A35" s="1414" t="s">
        <v>567</v>
      </c>
      <c r="B35" s="1388">
        <f t="shared" ref="B35:B41" si="13">C35+D35</f>
        <v>456.4</v>
      </c>
      <c r="C35" s="1389">
        <v>456.4</v>
      </c>
      <c r="D35" s="1389">
        <v>0</v>
      </c>
      <c r="E35" s="1390">
        <f>$E$22</f>
        <v>1.4</v>
      </c>
      <c r="F35" s="1388">
        <f>+C35*E35</f>
        <v>638.95999999999992</v>
      </c>
      <c r="G35" s="1388">
        <f t="shared" ref="G35:G41" si="14">+D35*E35</f>
        <v>0</v>
      </c>
      <c r="H35" s="1391">
        <f t="shared" ref="H35:H41" si="15">SUM(F35*$F$22)</f>
        <v>1748833.5199999998</v>
      </c>
      <c r="I35" s="1391">
        <f t="shared" ref="I35:I41" si="16">SUM(G35*$G$22)</f>
        <v>0</v>
      </c>
      <c r="J35" s="1392">
        <f>$J$56*W35</f>
        <v>231787.05894035994</v>
      </c>
      <c r="K35" s="1393"/>
      <c r="L35" s="1394"/>
      <c r="M35" s="1391">
        <f t="shared" ref="M35:M41" si="17">SUM(H35+I35+J35+K35+L35)</f>
        <v>1980620.5789403596</v>
      </c>
      <c r="N35" s="1415">
        <f>SUM(M35/1000)</f>
        <v>1980.6205789403596</v>
      </c>
      <c r="P35" s="1396">
        <f>H35</f>
        <v>1748833.5199999998</v>
      </c>
      <c r="Q35" s="1396">
        <f>I35</f>
        <v>0</v>
      </c>
      <c r="R35" s="1396">
        <f>J35</f>
        <v>231787.05894035994</v>
      </c>
      <c r="S35" s="1396">
        <f>X35*$S$55</f>
        <v>0</v>
      </c>
      <c r="T35" s="1396">
        <v>0</v>
      </c>
      <c r="U35" s="1396">
        <f t="shared" ref="U35:U42" si="18">SUM(P35:T35)</f>
        <v>1980620.5789403596</v>
      </c>
      <c r="W35" s="1397">
        <f>'[1]Fördelning bokn bara enl utfall'!E22</f>
        <v>8.282042969819374E-3</v>
      </c>
      <c r="X35" s="1401">
        <v>0</v>
      </c>
    </row>
    <row r="36" spans="1:26" s="174" customFormat="1" ht="11.25" x14ac:dyDescent="0.2">
      <c r="A36" s="1414" t="s">
        <v>568</v>
      </c>
      <c r="B36" s="1388">
        <f t="shared" si="13"/>
        <v>1443.5</v>
      </c>
      <c r="C36" s="1388">
        <v>804</v>
      </c>
      <c r="D36" s="1389">
        <v>639.5</v>
      </c>
      <c r="E36" s="1390">
        <f t="shared" ref="E36" si="19">$E$22</f>
        <v>1.4</v>
      </c>
      <c r="F36" s="1388">
        <f t="shared" ref="F36:F41" si="20">+C36*E36</f>
        <v>1125.5999999999999</v>
      </c>
      <c r="G36" s="1388">
        <f t="shared" si="14"/>
        <v>895.3</v>
      </c>
      <c r="H36" s="1391">
        <f t="shared" si="15"/>
        <v>3080767.1999999997</v>
      </c>
      <c r="I36" s="1391">
        <f t="shared" si="16"/>
        <v>2450436.1</v>
      </c>
      <c r="J36" s="1392">
        <f>$J$56*W36</f>
        <v>1447757.0831318046</v>
      </c>
      <c r="K36" s="1400">
        <f>S36</f>
        <v>226837.66776743805</v>
      </c>
      <c r="L36" s="1394"/>
      <c r="M36" s="1391">
        <f t="shared" si="17"/>
        <v>7205798.0508992421</v>
      </c>
      <c r="N36" s="1415">
        <f t="shared" ref="N36" si="21">SUM(M36/1000)</f>
        <v>7205.7980508992423</v>
      </c>
      <c r="P36" s="1396">
        <f t="shared" ref="P36:Q41" si="22">H36</f>
        <v>3080767.1999999997</v>
      </c>
      <c r="Q36" s="1396">
        <f t="shared" si="22"/>
        <v>2450436.1</v>
      </c>
      <c r="R36" s="1396">
        <f>J36</f>
        <v>1447757.0831318046</v>
      </c>
      <c r="S36" s="1396">
        <f>X36*$S$55</f>
        <v>226837.66776743805</v>
      </c>
      <c r="T36" s="1396">
        <v>0</v>
      </c>
      <c r="U36" s="1396">
        <f t="shared" si="18"/>
        <v>7205798.0508992421</v>
      </c>
      <c r="W36" s="1397">
        <f>'[1]Fördelning bokn bara enl utfall'!E28</f>
        <v>5.1730180395632687E-2</v>
      </c>
      <c r="X36" s="1401">
        <f>'[1]Grupprum 2025'!U23</f>
        <v>4.5227842657743531E-2</v>
      </c>
    </row>
    <row r="37" spans="1:26" s="174" customFormat="1" ht="11.25" x14ac:dyDescent="0.2">
      <c r="A37" s="1399" t="s">
        <v>569</v>
      </c>
      <c r="B37" s="1388">
        <f t="shared" si="13"/>
        <v>3923.3</v>
      </c>
      <c r="C37" s="1388">
        <v>1649.3</v>
      </c>
      <c r="D37" s="1388">
        <v>2274</v>
      </c>
      <c r="E37" s="1390">
        <f>$E$22</f>
        <v>1.4</v>
      </c>
      <c r="F37" s="1388">
        <f t="shared" si="20"/>
        <v>2309.02</v>
      </c>
      <c r="G37" s="1388">
        <f t="shared" si="14"/>
        <v>3183.6</v>
      </c>
      <c r="H37" s="1391">
        <f t="shared" si="15"/>
        <v>6319787.7400000002</v>
      </c>
      <c r="I37" s="1391">
        <f t="shared" si="16"/>
        <v>8713513.1999999993</v>
      </c>
      <c r="J37" s="1392">
        <f>$J$56*W37</f>
        <v>3643163.5709869317</v>
      </c>
      <c r="K37" s="1400">
        <f>S37</f>
        <v>370459.72112339205</v>
      </c>
      <c r="L37" s="1394"/>
      <c r="M37" s="1391">
        <f t="shared" si="17"/>
        <v>19046924.232110325</v>
      </c>
      <c r="N37" s="1415">
        <f t="shared" ref="N37:N41" si="23">SUM(M37/1000)</f>
        <v>19046.924232110327</v>
      </c>
      <c r="P37" s="1396">
        <f>H37</f>
        <v>6319787.7400000002</v>
      </c>
      <c r="Q37" s="1396">
        <f t="shared" si="22"/>
        <v>8713513.1999999993</v>
      </c>
      <c r="R37" s="1396">
        <f>J37</f>
        <v>3643163.5709869317</v>
      </c>
      <c r="S37" s="1396">
        <f>X37*$S$55</f>
        <v>370459.72112339205</v>
      </c>
      <c r="T37" s="1396">
        <v>0</v>
      </c>
      <c r="U37" s="1396">
        <f t="shared" si="18"/>
        <v>19046924.232110325</v>
      </c>
      <c r="W37" s="1397">
        <f>'[1]Fördelning bokn bara enl utfall'!E29</f>
        <v>0.13017481380941978</v>
      </c>
      <c r="X37" s="1401">
        <f>'[1]Grupprum 2025'!U24</f>
        <v>7.3863808171305279E-2</v>
      </c>
    </row>
    <row r="38" spans="1:26" s="174" customFormat="1" ht="11.25" x14ac:dyDescent="0.2">
      <c r="A38" s="1399" t="s">
        <v>570</v>
      </c>
      <c r="B38" s="1388">
        <f t="shared" si="13"/>
        <v>12.8</v>
      </c>
      <c r="C38" s="1388">
        <v>12.8</v>
      </c>
      <c r="D38" s="1389">
        <v>0</v>
      </c>
      <c r="E38" s="1390">
        <v>1</v>
      </c>
      <c r="F38" s="1388">
        <f t="shared" si="20"/>
        <v>12.8</v>
      </c>
      <c r="G38" s="1388">
        <f t="shared" si="14"/>
        <v>0</v>
      </c>
      <c r="H38" s="1391">
        <f t="shared" si="15"/>
        <v>35033.599999999999</v>
      </c>
      <c r="I38" s="1391">
        <f t="shared" si="16"/>
        <v>0</v>
      </c>
      <c r="J38" s="1392">
        <f>$J$56*W38</f>
        <v>0</v>
      </c>
      <c r="K38" s="1400">
        <v>0</v>
      </c>
      <c r="L38" s="1394"/>
      <c r="M38" s="1391">
        <f t="shared" si="17"/>
        <v>35033.599999999999</v>
      </c>
      <c r="N38" s="1415">
        <f t="shared" si="23"/>
        <v>35.0336</v>
      </c>
      <c r="P38" s="1396"/>
      <c r="Q38" s="1396"/>
      <c r="R38" s="1396"/>
      <c r="S38" s="1396"/>
      <c r="T38" s="1396"/>
      <c r="U38" s="1396"/>
      <c r="W38" s="1397"/>
      <c r="X38" s="1401"/>
    </row>
    <row r="39" spans="1:26" s="174" customFormat="1" ht="11.25" x14ac:dyDescent="0.2">
      <c r="A39" s="1399" t="s">
        <v>571</v>
      </c>
      <c r="B39" s="1388">
        <f t="shared" si="13"/>
        <v>2051.6999999999998</v>
      </c>
      <c r="C39" s="1388">
        <v>1364.5</v>
      </c>
      <c r="D39" s="1389">
        <v>687.2</v>
      </c>
      <c r="E39" s="1390">
        <f t="shared" ref="E39:E41" si="24">$E$22</f>
        <v>1.4</v>
      </c>
      <c r="F39" s="1388">
        <f t="shared" si="20"/>
        <v>1910.3</v>
      </c>
      <c r="G39" s="1388">
        <f t="shared" si="14"/>
        <v>962.08</v>
      </c>
      <c r="H39" s="1391">
        <f t="shared" si="15"/>
        <v>5228491.0999999996</v>
      </c>
      <c r="I39" s="1391">
        <f t="shared" si="16"/>
        <v>2633212.96</v>
      </c>
      <c r="J39" s="1392">
        <f>$J$56*W39</f>
        <v>1588569.1597449479</v>
      </c>
      <c r="K39" s="1400">
        <f>S39</f>
        <v>524407.95273432881</v>
      </c>
      <c r="L39" s="1394"/>
      <c r="M39" s="1391">
        <f t="shared" si="17"/>
        <v>9974681.1724792756</v>
      </c>
      <c r="N39" s="1415">
        <f t="shared" si="23"/>
        <v>9974.6811724792751</v>
      </c>
      <c r="P39" s="1396">
        <f t="shared" ref="P39:P41" si="25">H39</f>
        <v>5228491.0999999996</v>
      </c>
      <c r="Q39" s="1396">
        <f t="shared" si="22"/>
        <v>2633212.96</v>
      </c>
      <c r="R39" s="1396">
        <f>J39</f>
        <v>1588569.1597449479</v>
      </c>
      <c r="S39" s="1396">
        <f>X39*$S$55</f>
        <v>524407.95273432881</v>
      </c>
      <c r="T39" s="1396">
        <v>0</v>
      </c>
      <c r="U39" s="1396">
        <f t="shared" si="18"/>
        <v>9974681.1724792756</v>
      </c>
      <c r="W39" s="1397">
        <f>'[1]Fördelning bokn bara enl utfall'!E30</f>
        <v>5.676157289231052E-2</v>
      </c>
      <c r="X39" s="1401">
        <f>'[1]Grupprum 2025'!U25</f>
        <v>0.10455865028137211</v>
      </c>
    </row>
    <row r="40" spans="1:26" s="174" customFormat="1" ht="11.25" x14ac:dyDescent="0.2">
      <c r="A40" s="1399" t="s">
        <v>572</v>
      </c>
      <c r="B40" s="1388">
        <f t="shared" si="13"/>
        <v>48</v>
      </c>
      <c r="C40" s="1388">
        <v>0</v>
      </c>
      <c r="D40" s="1389">
        <v>48</v>
      </c>
      <c r="E40" s="1390">
        <v>1</v>
      </c>
      <c r="F40" s="1388">
        <v>0</v>
      </c>
      <c r="G40" s="1388">
        <f t="shared" si="14"/>
        <v>48</v>
      </c>
      <c r="H40" s="1391">
        <f t="shared" si="15"/>
        <v>0</v>
      </c>
      <c r="I40" s="1391">
        <f t="shared" si="16"/>
        <v>131376</v>
      </c>
      <c r="J40" s="1392">
        <v>0</v>
      </c>
      <c r="K40" s="1400">
        <v>0</v>
      </c>
      <c r="L40" s="1394"/>
      <c r="M40" s="1391">
        <f t="shared" si="17"/>
        <v>131376</v>
      </c>
      <c r="N40" s="1415">
        <f t="shared" si="23"/>
        <v>131.376</v>
      </c>
      <c r="P40" s="1396"/>
      <c r="Q40" s="1396">
        <f t="shared" si="22"/>
        <v>131376</v>
      </c>
      <c r="R40" s="1396"/>
      <c r="S40" s="1396"/>
      <c r="T40" s="1396"/>
      <c r="U40" s="1396"/>
      <c r="W40" s="1397"/>
      <c r="X40" s="1401"/>
    </row>
    <row r="41" spans="1:26" s="174" customFormat="1" ht="11.25" x14ac:dyDescent="0.2">
      <c r="A41" s="1399" t="s">
        <v>573</v>
      </c>
      <c r="B41" s="1388">
        <f t="shared" si="13"/>
        <v>3376.6</v>
      </c>
      <c r="C41" s="1388">
        <v>1276.5999999999999</v>
      </c>
      <c r="D41" s="1388">
        <v>2100</v>
      </c>
      <c r="E41" s="1390">
        <f t="shared" si="24"/>
        <v>1.4</v>
      </c>
      <c r="F41" s="1388">
        <f t="shared" si="20"/>
        <v>1787.2399999999998</v>
      </c>
      <c r="G41" s="1390">
        <f t="shared" si="14"/>
        <v>2940</v>
      </c>
      <c r="H41" s="1391">
        <f t="shared" si="15"/>
        <v>4891675.879999999</v>
      </c>
      <c r="I41" s="1391">
        <f t="shared" si="16"/>
        <v>8046780</v>
      </c>
      <c r="J41" s="1392">
        <f>$J$56*W41</f>
        <v>2530503.4857737892</v>
      </c>
      <c r="K41" s="1400">
        <f>S41</f>
        <v>316784.40259330563</v>
      </c>
      <c r="L41" s="1394"/>
      <c r="M41" s="1391">
        <f t="shared" si="17"/>
        <v>15785743.768367093</v>
      </c>
      <c r="N41" s="1415">
        <f t="shared" si="23"/>
        <v>15785.743768367092</v>
      </c>
      <c r="P41" s="1396">
        <f t="shared" si="25"/>
        <v>4891675.879999999</v>
      </c>
      <c r="Q41" s="1396">
        <f t="shared" si="22"/>
        <v>8046780</v>
      </c>
      <c r="R41" s="1396">
        <f>J41</f>
        <v>2530503.4857737892</v>
      </c>
      <c r="S41" s="1396">
        <f>X41*$S$55</f>
        <v>316784.40259330563</v>
      </c>
      <c r="T41" s="1396">
        <v>0</v>
      </c>
      <c r="U41" s="1396">
        <f t="shared" si="18"/>
        <v>15785743.768367093</v>
      </c>
      <c r="W41" s="1397">
        <f>'[1]Fördelning bokn bara enl utfall'!E31</f>
        <v>9.0418070362801278E-2</v>
      </c>
      <c r="X41" s="1401">
        <f>'[1]Grupprum 2025'!U26</f>
        <v>6.316179873444272E-2</v>
      </c>
    </row>
    <row r="42" spans="1:26" s="174" customFormat="1" ht="11.25" x14ac:dyDescent="0.2">
      <c r="A42" s="1403" t="s">
        <v>574</v>
      </c>
      <c r="B42" s="1404">
        <f>SUM(B35:B41)</f>
        <v>11312.300000000001</v>
      </c>
      <c r="C42" s="1404">
        <f>SUM(C35:C41)</f>
        <v>5563.6</v>
      </c>
      <c r="D42" s="1404">
        <f>SUM(D35:D41)</f>
        <v>5748.7</v>
      </c>
      <c r="E42" s="1416"/>
      <c r="F42" s="1404">
        <f t="shared" ref="F42:K42" si="26">SUM(F35:F41)</f>
        <v>7783.92</v>
      </c>
      <c r="G42" s="1404">
        <f t="shared" si="26"/>
        <v>8028.98</v>
      </c>
      <c r="H42" s="1404">
        <f t="shared" si="26"/>
        <v>21304589.039999999</v>
      </c>
      <c r="I42" s="1404">
        <f t="shared" si="26"/>
        <v>21975318.259999998</v>
      </c>
      <c r="J42" s="1404">
        <f t="shared" si="26"/>
        <v>9441780.3585778326</v>
      </c>
      <c r="K42" s="1404">
        <f t="shared" si="26"/>
        <v>1438489.7442184645</v>
      </c>
      <c r="L42" s="1417"/>
      <c r="M42" s="1404">
        <f>SUM(M35:M41)</f>
        <v>54160177.402796298</v>
      </c>
      <c r="N42" s="1406">
        <f>SUM(N35:N41)</f>
        <v>54160.177402796297</v>
      </c>
      <c r="P42" s="1407">
        <f>SUM(P35:P41)</f>
        <v>21269555.439999998</v>
      </c>
      <c r="Q42" s="1407">
        <f>SUM(Q35:Q41)</f>
        <v>21975318.259999998</v>
      </c>
      <c r="R42" s="1407">
        <f>SUM(R35:R41)</f>
        <v>9441780.3585778326</v>
      </c>
      <c r="S42" s="1407">
        <f>SUM(S35:S41)</f>
        <v>1438489.7442184645</v>
      </c>
      <c r="T42" s="1407">
        <f>SUM(T35:T41)</f>
        <v>0</v>
      </c>
      <c r="U42" s="1407">
        <f t="shared" si="18"/>
        <v>54125143.802796289</v>
      </c>
      <c r="W42" s="1408">
        <f>SUM(W35:W41)</f>
        <v>0.33736668042998363</v>
      </c>
      <c r="X42" s="1418">
        <f>SUM(X36:X41)</f>
        <v>0.28681209984486367</v>
      </c>
      <c r="Y42" s="1419"/>
      <c r="Z42" s="1396"/>
    </row>
    <row r="43" spans="1:26" s="174" customFormat="1" ht="9.75" customHeight="1" x14ac:dyDescent="0.2">
      <c r="A43" s="1377"/>
      <c r="B43" s="1410"/>
      <c r="C43" s="1410"/>
      <c r="D43" s="1410"/>
      <c r="E43" s="1411"/>
      <c r="F43" s="1420"/>
      <c r="G43" s="1420"/>
      <c r="H43" s="1420"/>
      <c r="I43" s="1420"/>
      <c r="J43" s="1412"/>
      <c r="K43" s="1412"/>
      <c r="L43" s="1412"/>
      <c r="M43" s="1412"/>
      <c r="N43" s="1421"/>
      <c r="P43" s="1396"/>
      <c r="Q43" s="1396"/>
      <c r="R43" s="1396"/>
      <c r="S43" s="1396"/>
      <c r="T43" s="1396"/>
      <c r="U43" s="1396"/>
      <c r="W43" s="1397"/>
    </row>
    <row r="44" spans="1:26" s="174" customFormat="1" ht="11.25" x14ac:dyDescent="0.2">
      <c r="A44" s="1422" t="s">
        <v>575</v>
      </c>
      <c r="B44" s="1423" t="s">
        <v>527</v>
      </c>
      <c r="C44" s="1423"/>
      <c r="D44" s="1423"/>
      <c r="E44" s="1384" t="s">
        <v>527</v>
      </c>
      <c r="F44" s="1423" t="s">
        <v>527</v>
      </c>
      <c r="G44" s="1423"/>
      <c r="H44" s="1423"/>
      <c r="I44" s="1423"/>
      <c r="J44" s="1385"/>
      <c r="K44" s="1383"/>
      <c r="L44" s="1383"/>
      <c r="M44" s="1383"/>
      <c r="N44" s="1386"/>
      <c r="P44" s="1396"/>
      <c r="Q44" s="1396"/>
      <c r="R44" s="1396"/>
      <c r="S44" s="1396"/>
      <c r="T44" s="1396"/>
      <c r="U44" s="1396"/>
      <c r="W44" s="1397"/>
    </row>
    <row r="45" spans="1:26" s="174" customFormat="1" ht="11.25" x14ac:dyDescent="0.2">
      <c r="A45" s="1424" t="s">
        <v>575</v>
      </c>
      <c r="B45" s="1388">
        <f>C45+D45</f>
        <v>5415.1</v>
      </c>
      <c r="C45" s="1388">
        <v>4771.6000000000004</v>
      </c>
      <c r="D45" s="1388">
        <v>643.5</v>
      </c>
      <c r="E45" s="1390">
        <f>$E$22</f>
        <v>1.4</v>
      </c>
      <c r="F45" s="1388">
        <f>+C45*E45</f>
        <v>6680.24</v>
      </c>
      <c r="G45" s="1388">
        <f>+D45*E45</f>
        <v>900.9</v>
      </c>
      <c r="H45" s="1391">
        <f>SUM(F45*$F$22)</f>
        <v>18283816.879999999</v>
      </c>
      <c r="I45" s="1391">
        <f>SUM(G45*$G$22)</f>
        <v>2465763.2999999998</v>
      </c>
      <c r="J45" s="1392">
        <f>J56*W45</f>
        <v>2153115.1650455734</v>
      </c>
      <c r="K45" s="1425"/>
      <c r="L45" s="1394"/>
      <c r="M45" s="1391">
        <f>SUM(H45+I45+J45+K45+L45)</f>
        <v>22902695.345045574</v>
      </c>
      <c r="N45" s="1415">
        <f>SUM(M45/1000)</f>
        <v>22902.695345045573</v>
      </c>
      <c r="P45" s="1396">
        <f>H45</f>
        <v>18283816.879999999</v>
      </c>
      <c r="Q45" s="1396">
        <f>I45</f>
        <v>2465763.2999999998</v>
      </c>
      <c r="R45" s="1396">
        <f>J45</f>
        <v>2153115.1650455734</v>
      </c>
      <c r="S45" s="1396">
        <f>K45</f>
        <v>0</v>
      </c>
      <c r="T45" s="1396">
        <v>0</v>
      </c>
      <c r="U45" s="1396">
        <f>SUM(P45:T45)</f>
        <v>22902695.345045574</v>
      </c>
      <c r="W45" s="1397">
        <f>'[1]Fördelning bokn bara enl utfall'!E23</f>
        <v>7.6933511290056503E-2</v>
      </c>
      <c r="X45" s="1419"/>
      <c r="Y45" s="1396"/>
    </row>
    <row r="46" spans="1:26" s="174" customFormat="1" ht="11.25" x14ac:dyDescent="0.2">
      <c r="A46" s="1424" t="s">
        <v>576</v>
      </c>
      <c r="B46" s="1388">
        <f>C46+D46</f>
        <v>341.6</v>
      </c>
      <c r="C46" s="1388">
        <v>341.6</v>
      </c>
      <c r="D46" s="1388">
        <v>0</v>
      </c>
      <c r="E46" s="1390">
        <v>1</v>
      </c>
      <c r="F46" s="1388">
        <f>+C46*E46</f>
        <v>341.6</v>
      </c>
      <c r="G46" s="1388">
        <f>+D46*E46</f>
        <v>0</v>
      </c>
      <c r="H46" s="1391">
        <f>SUM(F46*$F$22)</f>
        <v>934959.20000000007</v>
      </c>
      <c r="I46" s="1391">
        <f>SUM(G46*$G$22)</f>
        <v>0</v>
      </c>
      <c r="J46" s="1392">
        <f>($J$53+$J$55)*W46</f>
        <v>0</v>
      </c>
      <c r="K46" s="1426"/>
      <c r="L46" s="1394"/>
      <c r="M46" s="1391">
        <f>SUM(H46+I46+J46+K46+L46)</f>
        <v>934959.20000000007</v>
      </c>
      <c r="N46" s="1415">
        <f>SUM(M46/1000)</f>
        <v>934.95920000000012</v>
      </c>
      <c r="P46" s="1396">
        <f>H46</f>
        <v>934959.20000000007</v>
      </c>
      <c r="Q46" s="1396">
        <f>I46</f>
        <v>0</v>
      </c>
      <c r="R46" s="1396">
        <f>J46</f>
        <v>0</v>
      </c>
      <c r="S46" s="1396"/>
      <c r="T46" s="1396"/>
      <c r="U46" s="1396"/>
      <c r="W46" s="1397"/>
      <c r="X46" s="1419"/>
      <c r="Y46" s="1396"/>
    </row>
    <row r="47" spans="1:26" s="174" customFormat="1" ht="11.25" x14ac:dyDescent="0.2">
      <c r="A47" s="1424" t="s">
        <v>577</v>
      </c>
      <c r="B47" s="1388">
        <f>C47+D47</f>
        <v>4141.7</v>
      </c>
      <c r="C47" s="1388">
        <v>799.8</v>
      </c>
      <c r="D47" s="1388">
        <v>3341.9</v>
      </c>
      <c r="E47" s="1390">
        <v>1</v>
      </c>
      <c r="F47" s="1388">
        <f>+C47*E47</f>
        <v>799.8</v>
      </c>
      <c r="G47" s="1388">
        <f>+D47*E47</f>
        <v>3341.9</v>
      </c>
      <c r="H47" s="1391">
        <f>SUM(F47*$F$22)</f>
        <v>2189052.6</v>
      </c>
      <c r="I47" s="1391">
        <f>SUM(G47*$G$22)</f>
        <v>9146780.3000000007</v>
      </c>
      <c r="J47" s="1392">
        <v>0</v>
      </c>
      <c r="K47" s="1426"/>
      <c r="L47" s="1427"/>
      <c r="M47" s="1391">
        <f>SUM(H47+I47+J47+K47+L47)</f>
        <v>11335832.9</v>
      </c>
      <c r="N47" s="1415">
        <f>SUM(M47/1000)</f>
        <v>11335.832900000001</v>
      </c>
      <c r="P47" s="1396">
        <f>H47</f>
        <v>2189052.6</v>
      </c>
      <c r="Q47" s="1396">
        <f>I47</f>
        <v>9146780.3000000007</v>
      </c>
      <c r="R47" s="1396">
        <f>J49</f>
        <v>0</v>
      </c>
      <c r="S47" s="1396">
        <f>K49</f>
        <v>0</v>
      </c>
      <c r="T47" s="1396">
        <f>L49</f>
        <v>2272257.4</v>
      </c>
      <c r="U47" s="1396">
        <f>SUM(P47:T47)</f>
        <v>13608090.300000001</v>
      </c>
      <c r="W47" s="1397"/>
      <c r="X47" s="1419"/>
      <c r="Y47" s="1428"/>
    </row>
    <row r="48" spans="1:26" s="174" customFormat="1" ht="11.25" customHeight="1" x14ac:dyDescent="0.2">
      <c r="A48" s="1424" t="s">
        <v>578</v>
      </c>
      <c r="B48" s="1388">
        <f>C48+D48</f>
        <v>338.29999999999995</v>
      </c>
      <c r="C48" s="1388">
        <v>322.39999999999998</v>
      </c>
      <c r="D48" s="1388">
        <v>15.9</v>
      </c>
      <c r="E48" s="1390">
        <v>1.4</v>
      </c>
      <c r="F48" s="1388">
        <f>+C48*E48</f>
        <v>451.35999999999996</v>
      </c>
      <c r="G48" s="1388">
        <f>+D48*E48</f>
        <v>22.259999999999998</v>
      </c>
      <c r="H48" s="1391">
        <f>SUM(F48*$F$22)</f>
        <v>1235372.3199999998</v>
      </c>
      <c r="I48" s="1391">
        <f>SUM(G48*$G$22)</f>
        <v>60925.619999999995</v>
      </c>
      <c r="J48" s="1392"/>
      <c r="K48" s="1426"/>
      <c r="L48" s="1427"/>
      <c r="M48" s="1391">
        <f>SUM(H48+I48+J48+K48+L48)</f>
        <v>1296297.94</v>
      </c>
      <c r="N48" s="1415">
        <f>SUM(M48/1000)</f>
        <v>1296.2979399999999</v>
      </c>
      <c r="P48" s="1407">
        <f>SUM(P45:P47)</f>
        <v>21407828.68</v>
      </c>
      <c r="Q48" s="1407">
        <f>SUM(Q45:Q47)</f>
        <v>11612543.600000001</v>
      </c>
      <c r="R48" s="1407">
        <f>SUM(R45:R47)</f>
        <v>2153115.1650455734</v>
      </c>
      <c r="S48" s="1407">
        <f>SUM(S45:S47)</f>
        <v>0</v>
      </c>
      <c r="T48" s="1407">
        <f>SUM(T45:T47)</f>
        <v>2272257.4</v>
      </c>
      <c r="U48" s="1407">
        <f>SUM(P48:T48)</f>
        <v>37445744.845045574</v>
      </c>
      <c r="W48" s="1408">
        <f>SUM(W45:W47)</f>
        <v>7.6933511290056503E-2</v>
      </c>
      <c r="X48" s="1473"/>
    </row>
    <row r="49" spans="1:24" s="124" customFormat="1" ht="11.25" customHeight="1" x14ac:dyDescent="0.2">
      <c r="A49" s="1424" t="s">
        <v>579</v>
      </c>
      <c r="B49" s="1388">
        <f>C49+D49</f>
        <v>830.2</v>
      </c>
      <c r="C49" s="1388">
        <v>830.2</v>
      </c>
      <c r="D49" s="1429">
        <v>0</v>
      </c>
      <c r="E49" s="1430">
        <v>1</v>
      </c>
      <c r="F49" s="1388">
        <f>+C49*E49</f>
        <v>830.2</v>
      </c>
      <c r="G49" s="1388">
        <f>D49*E49</f>
        <v>0</v>
      </c>
      <c r="H49" s="1425"/>
      <c r="I49" s="1425"/>
      <c r="J49" s="1425"/>
      <c r="K49" s="1426"/>
      <c r="L49" s="1388">
        <f>(F49+G49)*F22</f>
        <v>2272257.4</v>
      </c>
      <c r="M49" s="1391">
        <f>SUM(H49+I49+J49+K49+L49)</f>
        <v>2272257.4</v>
      </c>
      <c r="N49" s="1415">
        <f>SUM(M49/1000)</f>
        <v>2272.2574</v>
      </c>
      <c r="P49" s="1396"/>
      <c r="Q49" s="1396"/>
      <c r="R49" s="1396"/>
      <c r="S49" s="1396"/>
      <c r="T49" s="1396"/>
      <c r="U49" s="1396"/>
      <c r="W49" s="1397"/>
      <c r="X49" s="174"/>
    </row>
    <row r="50" spans="1:24" s="124" customFormat="1" ht="11.25" customHeight="1" x14ac:dyDescent="0.2">
      <c r="A50" s="1403" t="s">
        <v>580</v>
      </c>
      <c r="B50" s="1431">
        <f>SUM(B45:B49)</f>
        <v>11066.900000000001</v>
      </c>
      <c r="C50" s="1431">
        <f>SUM(C45:C49)</f>
        <v>7065.6</v>
      </c>
      <c r="D50" s="1431">
        <f>SUM(D45:D49)</f>
        <v>4001.3</v>
      </c>
      <c r="E50" s="1432"/>
      <c r="F50" s="1433">
        <f>SUM(F45:F49)</f>
        <v>9103.2000000000007</v>
      </c>
      <c r="G50" s="1433">
        <f>SUM(G45:G49)</f>
        <v>4265.0600000000004</v>
      </c>
      <c r="H50" s="1434">
        <f>SUM(H45:H49)</f>
        <v>22643201</v>
      </c>
      <c r="I50" s="1434">
        <f>SUM(I45:I49)</f>
        <v>11673469.220000001</v>
      </c>
      <c r="J50" s="1434">
        <f>SUM(J45:J49)</f>
        <v>2153115.1650455734</v>
      </c>
      <c r="K50" s="1435"/>
      <c r="L50" s="1436">
        <f>SUM(L45:L49)</f>
        <v>2272257.4</v>
      </c>
      <c r="M50" s="1434">
        <f>SUM(M45:M49)</f>
        <v>38742042.785045572</v>
      </c>
      <c r="N50" s="1437">
        <f>SUM(N45:N49)</f>
        <v>38742.042785045574</v>
      </c>
      <c r="P50" s="965"/>
      <c r="R50" s="1396"/>
    </row>
    <row r="51" spans="1:24" s="174" customFormat="1" ht="11.25" x14ac:dyDescent="0.2">
      <c r="A51" s="1438"/>
      <c r="B51" s="1439"/>
      <c r="C51" s="1440"/>
      <c r="D51" s="1440"/>
      <c r="E51" s="1441"/>
      <c r="F51" s="1442"/>
      <c r="G51" s="1442"/>
      <c r="H51" s="1443"/>
      <c r="I51" s="1443"/>
      <c r="J51" s="1439"/>
      <c r="K51" s="1444"/>
      <c r="L51" s="1445"/>
      <c r="M51" s="1439"/>
      <c r="N51" s="1446"/>
      <c r="P51" s="1396"/>
      <c r="R51" s="1396"/>
      <c r="S51" s="1396"/>
      <c r="T51" s="1396"/>
      <c r="U51" s="1396"/>
      <c r="W51" s="1450">
        <f>1-(W48+W42+W32)</f>
        <v>0</v>
      </c>
      <c r="X51" s="1451">
        <f>X42+X32</f>
        <v>1.0000000000000002</v>
      </c>
    </row>
    <row r="52" spans="1:24" s="174" customFormat="1" ht="11.25" x14ac:dyDescent="0.2">
      <c r="A52" s="1382" t="s">
        <v>581</v>
      </c>
      <c r="B52" s="1447" t="s">
        <v>527</v>
      </c>
      <c r="C52" s="1447"/>
      <c r="D52" s="1447"/>
      <c r="E52" s="1384"/>
      <c r="F52" s="1423"/>
      <c r="G52" s="1423"/>
      <c r="H52" s="1423"/>
      <c r="I52" s="1423"/>
      <c r="J52" s="1385"/>
      <c r="K52" s="1383"/>
      <c r="L52" s="1383"/>
      <c r="M52" s="1383"/>
      <c r="N52" s="1386"/>
      <c r="P52" s="1396"/>
      <c r="R52" s="1396"/>
    </row>
    <row r="53" spans="1:24" s="174" customFormat="1" ht="11.25" x14ac:dyDescent="0.2">
      <c r="A53" s="1448" t="s">
        <v>582</v>
      </c>
      <c r="B53" s="1388">
        <f>C53+D53</f>
        <v>6048.7</v>
      </c>
      <c r="C53" s="1389">
        <v>6048.7</v>
      </c>
      <c r="D53" s="1389">
        <v>0</v>
      </c>
      <c r="E53" s="1390">
        <f>$E$22</f>
        <v>1.4</v>
      </c>
      <c r="F53" s="1388">
        <f>+C53*E53</f>
        <v>8468.1799999999985</v>
      </c>
      <c r="G53" s="1388">
        <f>D53*E53</f>
        <v>0</v>
      </c>
      <c r="H53" s="1426"/>
      <c r="I53" s="1426"/>
      <c r="J53" s="1391">
        <f>(F53+G53)*$F$22</f>
        <v>23177408.659999996</v>
      </c>
      <c r="K53" s="1426"/>
      <c r="L53" s="1449"/>
      <c r="M53" s="1393"/>
      <c r="N53" s="1449"/>
      <c r="P53" s="1396"/>
      <c r="U53" s="1396"/>
    </row>
    <row r="54" spans="1:24" s="174" customFormat="1" ht="11.25" x14ac:dyDescent="0.2">
      <c r="A54" s="1452" t="s">
        <v>533</v>
      </c>
      <c r="B54" s="1388">
        <f>C54+D54</f>
        <v>1308.9000000000001</v>
      </c>
      <c r="C54" s="1389">
        <v>1308.9000000000001</v>
      </c>
      <c r="D54" s="1453">
        <v>0</v>
      </c>
      <c r="E54" s="1390">
        <f>$E$22</f>
        <v>1.4</v>
      </c>
      <c r="F54" s="1388">
        <f>+C54*E54</f>
        <v>1832.46</v>
      </c>
      <c r="G54" s="1388">
        <f>D54*E54</f>
        <v>0</v>
      </c>
      <c r="H54" s="1426"/>
      <c r="I54" s="1426"/>
      <c r="J54" s="1426"/>
      <c r="K54" s="1391">
        <f>(F54+G54)*$F$22</f>
        <v>5015443.0200000005</v>
      </c>
      <c r="L54" s="1394"/>
      <c r="M54" s="1393"/>
      <c r="N54" s="1449"/>
      <c r="S54" s="1396" t="s">
        <v>527</v>
      </c>
    </row>
    <row r="55" spans="1:24" s="174" customFormat="1" ht="11.25" x14ac:dyDescent="0.2">
      <c r="A55" s="1424" t="s">
        <v>583</v>
      </c>
      <c r="B55" s="1388">
        <f>C55+D55</f>
        <v>1255.0999999999999</v>
      </c>
      <c r="C55" s="1389">
        <v>1255.0999999999999</v>
      </c>
      <c r="D55" s="1453">
        <v>0</v>
      </c>
      <c r="E55" s="1390">
        <f>$E$22</f>
        <v>1.4</v>
      </c>
      <c r="F55" s="1388">
        <f>+C55*E55</f>
        <v>1757.1399999999999</v>
      </c>
      <c r="G55" s="1388">
        <f>D55*E55</f>
        <v>0</v>
      </c>
      <c r="H55" s="1426"/>
      <c r="I55" s="1426"/>
      <c r="J55" s="1391">
        <f>(F55+G55)*$F$22</f>
        <v>4809292.18</v>
      </c>
      <c r="K55" s="1426"/>
      <c r="L55" s="1394"/>
      <c r="M55" s="1393"/>
      <c r="N55" s="1449"/>
      <c r="P55" s="1396"/>
      <c r="R55" s="1396">
        <f>R48+R42+R32</f>
        <v>27986700.839999996</v>
      </c>
      <c r="S55" s="1396">
        <f>K54</f>
        <v>5015443.0200000005</v>
      </c>
      <c r="U55" s="1396"/>
    </row>
    <row r="56" spans="1:24" s="174" customFormat="1" ht="12" thickBot="1" x14ac:dyDescent="0.25">
      <c r="A56" s="1454" t="s">
        <v>584</v>
      </c>
      <c r="B56" s="1431">
        <f>SUM(B53:B55)</f>
        <v>8612.7000000000007</v>
      </c>
      <c r="C56" s="1431">
        <f>SUM(C53:C55)</f>
        <v>8612.7000000000007</v>
      </c>
      <c r="D56" s="1431">
        <f>SUM(D53:D55)</f>
        <v>0</v>
      </c>
      <c r="E56" s="1455"/>
      <c r="F56" s="1431">
        <f>SUM(F53:F55)</f>
        <v>12057.779999999999</v>
      </c>
      <c r="G56" s="1431">
        <f>SUM(G53:G55)</f>
        <v>0</v>
      </c>
      <c r="H56" s="1431"/>
      <c r="I56" s="1431"/>
      <c r="J56" s="1431">
        <f>SUM(J53:J55)</f>
        <v>27986700.839999996</v>
      </c>
      <c r="K56" s="1431">
        <f>SUM(K53:K55)</f>
        <v>5015443.0200000005</v>
      </c>
      <c r="L56" s="1431"/>
      <c r="M56" s="1431"/>
      <c r="N56" s="1456"/>
      <c r="P56" s="1396"/>
      <c r="S56" s="1396" t="s">
        <v>527</v>
      </c>
    </row>
    <row r="57" spans="1:24" ht="13.5" thickBot="1" x14ac:dyDescent="0.25">
      <c r="A57" s="1457" t="s">
        <v>585</v>
      </c>
      <c r="B57" s="1458">
        <f>SUM(B32,B42,B50,B56)</f>
        <v>41023.100000000006</v>
      </c>
      <c r="C57" s="1458">
        <f>SUM(C32,C42,C50,C56)</f>
        <v>28908.3</v>
      </c>
      <c r="D57" s="1458">
        <f>SUM(D32,D42,D50,D56)</f>
        <v>12114.8</v>
      </c>
      <c r="E57" s="1459"/>
      <c r="F57" s="1458">
        <f>SUM(F32,F42,F50,F56)</f>
        <v>39639.300000000003</v>
      </c>
      <c r="G57" s="1458">
        <f>SUM(G32,G42,G50,G56)</f>
        <v>15574.439999999999</v>
      </c>
      <c r="H57" s="1458"/>
      <c r="I57" s="1458"/>
      <c r="J57" s="1458"/>
      <c r="K57" s="1458"/>
      <c r="L57" s="1458"/>
      <c r="M57" s="1458"/>
      <c r="N57" s="1460">
        <f>SUM(N32,N42,N50)</f>
        <v>151120.00638000001</v>
      </c>
      <c r="R57" s="966" t="s">
        <v>527</v>
      </c>
    </row>
    <row r="58" spans="1:24" x14ac:dyDescent="0.2">
      <c r="A58" s="124"/>
      <c r="B58" s="1461"/>
      <c r="C58" s="1461"/>
      <c r="D58" s="1461"/>
      <c r="E58" s="1462"/>
      <c r="F58" s="1461"/>
      <c r="G58" s="1461"/>
      <c r="H58" s="1461"/>
      <c r="I58" s="1461"/>
      <c r="J58" s="1461"/>
      <c r="K58" s="1461"/>
      <c r="L58" s="1461"/>
      <c r="M58" s="1461"/>
      <c r="N58" s="1461"/>
    </row>
    <row r="59" spans="1:24" x14ac:dyDescent="0.2">
      <c r="A59" s="124" t="s">
        <v>586</v>
      </c>
      <c r="F59" s="966"/>
      <c r="G59" s="966"/>
      <c r="H59" s="966"/>
      <c r="I59" s="1463"/>
      <c r="J59" s="966"/>
      <c r="N59" s="966">
        <f>M32+M42+M50</f>
        <v>151120006.38</v>
      </c>
      <c r="P59" s="1464"/>
      <c r="R59" s="1465"/>
    </row>
    <row r="60" spans="1:24" x14ac:dyDescent="0.2">
      <c r="A60" s="124" t="s">
        <v>587</v>
      </c>
      <c r="N60" s="966"/>
      <c r="P60" s="966"/>
      <c r="Q60" s="966">
        <f>K26</f>
        <v>1059315.1619931392</v>
      </c>
    </row>
    <row r="61" spans="1:24" x14ac:dyDescent="0.2">
      <c r="A61" s="124" t="s">
        <v>588</v>
      </c>
      <c r="J61" s="966"/>
      <c r="L61" s="966"/>
      <c r="M61" s="966"/>
      <c r="N61" s="966"/>
      <c r="P61" s="966"/>
    </row>
    <row r="62" spans="1:24" x14ac:dyDescent="0.2">
      <c r="A62" s="124" t="s">
        <v>589</v>
      </c>
      <c r="J62" s="1466"/>
      <c r="K62" s="966"/>
      <c r="N62" s="1467"/>
    </row>
    <row r="63" spans="1:24" x14ac:dyDescent="0.2">
      <c r="A63" s="124"/>
      <c r="I63" s="1463"/>
      <c r="K63" s="1466"/>
      <c r="M63" s="966">
        <f>SUM(M45:M48)</f>
        <v>36469785.385045573</v>
      </c>
      <c r="N63" s="966"/>
    </row>
    <row r="64" spans="1:24" x14ac:dyDescent="0.2">
      <c r="A64" s="124"/>
      <c r="D64" s="175"/>
      <c r="I64" s="1463"/>
    </row>
    <row r="65" spans="1:11" x14ac:dyDescent="0.2">
      <c r="A65" s="124"/>
    </row>
    <row r="66" spans="1:11" x14ac:dyDescent="0.2">
      <c r="K66" s="966"/>
    </row>
  </sheetData>
  <mergeCells count="1">
    <mergeCell ref="A20:A22"/>
  </mergeCells>
  <pageMargins left="0.23622047244094491" right="0.23622047244094491" top="0.74803149606299213" bottom="0.74803149606299213" header="0.31496062992125984" footer="0.31496062992125984"/>
  <pageSetup paperSize="8"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BN155"/>
  <sheetViews>
    <sheetView zoomScale="80" zoomScaleNormal="80" workbookViewId="0">
      <selection activeCell="I3" sqref="I3"/>
    </sheetView>
  </sheetViews>
  <sheetFormatPr defaultColWidth="8.85546875" defaultRowHeight="12.75" x14ac:dyDescent="0.2"/>
  <cols>
    <col min="1" max="1" width="8.85546875" style="240"/>
    <col min="2" max="2" width="11.5703125" style="240" customWidth="1"/>
    <col min="3" max="3" width="29.5703125" style="240" customWidth="1"/>
    <col min="4" max="4" width="15.140625" style="240" customWidth="1"/>
    <col min="5" max="5" width="8.85546875" style="240"/>
    <col min="6" max="6" width="10.28515625" style="240" customWidth="1"/>
    <col min="7" max="7" width="11.85546875" style="240" customWidth="1"/>
    <col min="8" max="8" width="22.5703125" style="240" customWidth="1"/>
    <col min="9" max="9" width="8.85546875" style="240"/>
    <col min="10" max="10" width="8.85546875" style="237"/>
    <col min="11" max="11" width="2.5703125" style="237" customWidth="1"/>
    <col min="12" max="12" width="18.5703125" style="237" customWidth="1"/>
    <col min="13" max="13" width="7.140625" style="237" customWidth="1"/>
    <col min="14" max="14" width="17.42578125" style="237" customWidth="1"/>
    <col min="15" max="16" width="8.85546875" style="237" customWidth="1"/>
    <col min="17" max="66" width="8.85546875" style="237"/>
    <col min="67" max="16384" width="8.85546875" style="240"/>
  </cols>
  <sheetData>
    <row r="1" spans="1:15" ht="15" x14ac:dyDescent="0.25">
      <c r="A1" s="241" t="s">
        <v>590</v>
      </c>
      <c r="B1" s="171"/>
      <c r="C1" s="171"/>
      <c r="D1" s="171"/>
      <c r="E1" s="171"/>
      <c r="F1" s="171"/>
      <c r="G1" s="171"/>
      <c r="H1" s="171"/>
      <c r="I1" s="225" t="s">
        <v>591</v>
      </c>
      <c r="K1" s="171"/>
    </row>
    <row r="2" spans="1:15" x14ac:dyDescent="0.2">
      <c r="A2" s="171"/>
      <c r="B2" s="171"/>
      <c r="C2" s="171"/>
      <c r="D2" s="171"/>
      <c r="E2" s="171"/>
      <c r="F2" s="171"/>
      <c r="G2" s="171"/>
      <c r="H2" s="171"/>
      <c r="I2" s="1">
        <v>45538</v>
      </c>
      <c r="J2" s="265"/>
      <c r="K2" s="171"/>
      <c r="L2" s="260"/>
    </row>
    <row r="3" spans="1:15" x14ac:dyDescent="0.2">
      <c r="A3" s="236" t="s">
        <v>592</v>
      </c>
      <c r="B3" s="171"/>
      <c r="C3" s="171"/>
      <c r="D3" s="171"/>
      <c r="E3" s="171"/>
      <c r="F3" s="171"/>
      <c r="G3" s="171"/>
      <c r="H3" s="171"/>
      <c r="I3" s="171"/>
      <c r="O3" s="171"/>
    </row>
    <row r="4" spans="1:15" ht="20.45" customHeight="1" x14ac:dyDescent="0.2">
      <c r="A4" s="171" t="s">
        <v>593</v>
      </c>
      <c r="B4" s="171"/>
      <c r="C4" s="171"/>
      <c r="D4" s="171"/>
      <c r="E4" s="171"/>
      <c r="F4" s="171"/>
      <c r="G4" s="171"/>
      <c r="H4" s="171"/>
      <c r="I4" s="171"/>
      <c r="O4" s="171"/>
    </row>
    <row r="5" spans="1:15" x14ac:dyDescent="0.2">
      <c r="A5" s="171" t="s">
        <v>594</v>
      </c>
      <c r="B5" s="171"/>
      <c r="C5" s="171"/>
      <c r="D5" s="266" t="s">
        <v>595</v>
      </c>
      <c r="E5" s="171"/>
      <c r="F5" s="171"/>
      <c r="G5" s="171"/>
      <c r="H5" s="171"/>
      <c r="I5" s="171"/>
      <c r="O5" s="171"/>
    </row>
    <row r="6" spans="1:15" x14ac:dyDescent="0.2">
      <c r="A6" s="171"/>
      <c r="B6" s="171"/>
      <c r="C6" s="171"/>
      <c r="D6" s="266" t="s">
        <v>596</v>
      </c>
      <c r="E6" s="171"/>
      <c r="F6" s="171"/>
      <c r="G6" s="171"/>
      <c r="H6" s="171"/>
      <c r="I6" s="171"/>
      <c r="O6" s="171"/>
    </row>
    <row r="7" spans="1:15" x14ac:dyDescent="0.2">
      <c r="A7" s="171"/>
      <c r="B7" s="171"/>
      <c r="C7" s="171"/>
      <c r="D7" s="266" t="s">
        <v>597</v>
      </c>
      <c r="E7" s="171"/>
      <c r="F7" s="171"/>
      <c r="G7" s="171"/>
      <c r="H7" s="171"/>
      <c r="I7" s="171"/>
      <c r="O7" s="171"/>
    </row>
    <row r="8" spans="1:15" x14ac:dyDescent="0.2">
      <c r="A8" s="171"/>
      <c r="B8" s="171"/>
      <c r="C8" s="171"/>
      <c r="D8" s="266" t="s">
        <v>598</v>
      </c>
      <c r="E8" s="267"/>
      <c r="F8" s="171"/>
      <c r="G8" s="171"/>
      <c r="H8" s="171"/>
      <c r="I8" s="171"/>
      <c r="O8" s="171"/>
    </row>
    <row r="9" spans="1:15" x14ac:dyDescent="0.2">
      <c r="A9" s="171"/>
      <c r="B9" s="171"/>
      <c r="C9" s="171"/>
      <c r="D9" s="266" t="s">
        <v>599</v>
      </c>
      <c r="E9" s="171"/>
      <c r="F9" s="171"/>
      <c r="G9" s="171"/>
      <c r="H9" s="171"/>
      <c r="I9" s="171"/>
      <c r="O9" s="171"/>
    </row>
    <row r="10" spans="1:15" x14ac:dyDescent="0.2">
      <c r="A10" s="171"/>
      <c r="B10" s="171"/>
      <c r="C10" s="171"/>
      <c r="D10" s="266" t="s">
        <v>600</v>
      </c>
      <c r="E10" s="171"/>
      <c r="F10" s="171"/>
      <c r="G10" s="171"/>
      <c r="H10" s="171"/>
      <c r="I10" s="171"/>
      <c r="O10" s="171"/>
    </row>
    <row r="11" spans="1:15" x14ac:dyDescent="0.2">
      <c r="A11" s="171"/>
      <c r="B11" s="171"/>
      <c r="C11" s="171"/>
      <c r="D11" s="266" t="s">
        <v>601</v>
      </c>
      <c r="E11" s="171"/>
      <c r="F11" s="171"/>
      <c r="G11" s="171"/>
      <c r="H11" s="171"/>
      <c r="I11" s="171"/>
      <c r="O11" s="171"/>
    </row>
    <row r="12" spans="1:15" x14ac:dyDescent="0.2">
      <c r="A12" s="171"/>
      <c r="B12" s="171"/>
      <c r="C12" s="171"/>
      <c r="D12" s="266" t="s">
        <v>602</v>
      </c>
      <c r="E12" s="171"/>
      <c r="F12" s="171" t="s">
        <v>603</v>
      </c>
      <c r="G12" s="171"/>
      <c r="H12" s="171"/>
      <c r="I12" s="171"/>
      <c r="O12" s="171"/>
    </row>
    <row r="13" spans="1:15" x14ac:dyDescent="0.2">
      <c r="A13" s="171"/>
      <c r="B13" s="171"/>
      <c r="C13" s="171"/>
      <c r="D13" s="266" t="s">
        <v>604</v>
      </c>
      <c r="E13" s="171"/>
      <c r="F13" s="171" t="s">
        <v>605</v>
      </c>
      <c r="G13" s="171"/>
      <c r="H13" s="171"/>
      <c r="I13" s="171"/>
      <c r="O13" s="171"/>
    </row>
    <row r="14" spans="1:15" x14ac:dyDescent="0.2">
      <c r="A14" s="171"/>
      <c r="B14" s="171"/>
      <c r="C14" s="171"/>
      <c r="D14" s="266" t="s">
        <v>606</v>
      </c>
      <c r="E14" s="171"/>
      <c r="F14" s="171"/>
      <c r="G14" s="171"/>
      <c r="H14" s="171"/>
      <c r="I14" s="171"/>
      <c r="O14" s="171"/>
    </row>
    <row r="15" spans="1:15" x14ac:dyDescent="0.2">
      <c r="A15" s="171"/>
      <c r="B15" s="171"/>
      <c r="C15" s="171"/>
      <c r="D15" s="266" t="s">
        <v>607</v>
      </c>
      <c r="E15" s="171"/>
      <c r="F15" s="171"/>
      <c r="G15" s="171"/>
      <c r="H15" s="171"/>
      <c r="I15" s="171"/>
      <c r="O15" s="171"/>
    </row>
    <row r="16" spans="1:15" x14ac:dyDescent="0.2">
      <c r="A16" s="171"/>
      <c r="B16" s="171"/>
      <c r="C16" s="171"/>
      <c r="D16" s="266" t="s">
        <v>608</v>
      </c>
      <c r="E16" s="171"/>
      <c r="F16" s="171"/>
      <c r="G16" s="268"/>
      <c r="H16" s="171"/>
      <c r="I16" s="171"/>
      <c r="O16" s="171"/>
    </row>
    <row r="17" spans="1:15" ht="5.45" customHeight="1" x14ac:dyDescent="0.2">
      <c r="A17" s="171"/>
      <c r="B17" s="171"/>
      <c r="C17" s="171"/>
      <c r="D17" s="171"/>
      <c r="E17" s="171"/>
      <c r="F17" s="171"/>
      <c r="G17" s="171"/>
      <c r="H17" s="171"/>
      <c r="I17" s="171"/>
      <c r="O17" s="171"/>
    </row>
    <row r="18" spans="1:15" x14ac:dyDescent="0.2">
      <c r="A18" s="269" t="s">
        <v>609</v>
      </c>
      <c r="B18" s="270"/>
      <c r="C18" s="270"/>
      <c r="D18" s="270"/>
      <c r="E18" s="270"/>
      <c r="F18" s="270"/>
      <c r="G18" s="270"/>
      <c r="H18" s="271"/>
      <c r="I18" s="171"/>
      <c r="O18" s="171"/>
    </row>
    <row r="19" spans="1:15" x14ac:dyDescent="0.2">
      <c r="A19" s="270" t="s">
        <v>610</v>
      </c>
      <c r="B19" s="270"/>
      <c r="C19" s="270"/>
      <c r="D19" s="270"/>
      <c r="E19" s="270"/>
      <c r="F19" s="270"/>
      <c r="G19" s="270"/>
      <c r="H19" s="271"/>
      <c r="I19" s="171"/>
      <c r="O19" s="171"/>
    </row>
    <row r="20" spans="1:15" x14ac:dyDescent="0.2">
      <c r="A20" s="270" t="s">
        <v>611</v>
      </c>
      <c r="B20" s="270"/>
      <c r="C20" s="270"/>
      <c r="D20" s="270"/>
      <c r="E20" s="270"/>
      <c r="F20" s="270"/>
      <c r="G20" s="270"/>
      <c r="H20" s="227"/>
      <c r="I20" s="171"/>
      <c r="O20" s="171"/>
    </row>
    <row r="21" spans="1:15" x14ac:dyDescent="0.2">
      <c r="A21" s="171"/>
      <c r="B21" s="171"/>
      <c r="C21" s="171"/>
      <c r="D21" s="171"/>
      <c r="E21" s="171"/>
      <c r="F21" s="171"/>
      <c r="G21" s="171"/>
      <c r="H21" s="171"/>
      <c r="I21" s="171"/>
      <c r="O21" s="171"/>
    </row>
    <row r="22" spans="1:15" x14ac:dyDescent="0.2">
      <c r="A22" s="272" t="s">
        <v>612</v>
      </c>
      <c r="B22" s="230"/>
      <c r="C22" s="230"/>
      <c r="D22" s="230"/>
      <c r="E22" s="230"/>
      <c r="F22" s="230"/>
      <c r="G22" s="230"/>
      <c r="H22" s="230"/>
      <c r="I22" s="230"/>
      <c r="O22" s="171"/>
    </row>
    <row r="23" spans="1:15" x14ac:dyDescent="0.2">
      <c r="A23" s="230"/>
      <c r="B23" s="273" t="s">
        <v>613</v>
      </c>
      <c r="C23" s="273"/>
      <c r="D23" s="273"/>
      <c r="E23" s="273"/>
      <c r="F23" s="273"/>
      <c r="G23" s="273"/>
      <c r="H23" s="274" t="s">
        <v>614</v>
      </c>
      <c r="I23" s="230"/>
      <c r="O23" s="171"/>
    </row>
    <row r="24" spans="1:15" x14ac:dyDescent="0.2">
      <c r="A24" s="230"/>
      <c r="B24" s="275" t="s">
        <v>615</v>
      </c>
      <c r="C24" s="230"/>
      <c r="D24" s="230"/>
      <c r="E24" s="230"/>
      <c r="F24" s="230"/>
      <c r="G24" s="230"/>
      <c r="H24" s="230"/>
      <c r="I24" s="230"/>
      <c r="O24" s="171"/>
    </row>
    <row r="25" spans="1:15" x14ac:dyDescent="0.2">
      <c r="A25" s="230"/>
      <c r="B25" s="275"/>
      <c r="C25" s="230"/>
      <c r="D25" s="230"/>
      <c r="E25" s="230"/>
      <c r="F25" s="230"/>
      <c r="G25" s="230"/>
      <c r="H25" s="230"/>
      <c r="I25" s="230"/>
      <c r="O25" s="171"/>
    </row>
    <row r="26" spans="1:15" s="237" customFormat="1" x14ac:dyDescent="0.2">
      <c r="A26" s="171"/>
      <c r="B26" s="276"/>
      <c r="C26" s="171"/>
      <c r="D26" s="171"/>
      <c r="E26" s="171"/>
      <c r="F26" s="171"/>
      <c r="G26" s="171"/>
      <c r="H26" s="171"/>
      <c r="I26" s="171"/>
      <c r="O26" s="171"/>
    </row>
    <row r="27" spans="1:15" s="237" customFormat="1" x14ac:dyDescent="0.2">
      <c r="A27" s="171" t="s">
        <v>616</v>
      </c>
      <c r="B27" s="276"/>
      <c r="C27" s="171"/>
      <c r="D27" s="171"/>
      <c r="E27" s="171"/>
      <c r="F27" s="171"/>
      <c r="G27" s="171"/>
      <c r="H27" s="171"/>
      <c r="I27" s="171"/>
      <c r="O27" s="171"/>
    </row>
    <row r="28" spans="1:15" s="237" customFormat="1" x14ac:dyDescent="0.2">
      <c r="A28" s="171" t="s">
        <v>617</v>
      </c>
      <c r="B28" s="276"/>
      <c r="C28" s="171"/>
      <c r="D28" s="171"/>
      <c r="E28" s="171"/>
      <c r="F28" s="171"/>
      <c r="G28" s="171"/>
      <c r="H28" s="171"/>
      <c r="I28" s="171"/>
      <c r="O28" s="171"/>
    </row>
    <row r="29" spans="1:15" s="237" customFormat="1" x14ac:dyDescent="0.2">
      <c r="A29" s="171" t="s">
        <v>618</v>
      </c>
      <c r="B29" s="276"/>
      <c r="C29" s="171"/>
      <c r="D29" s="171"/>
      <c r="E29" s="171"/>
      <c r="F29" s="171"/>
      <c r="G29" s="171"/>
      <c r="H29" s="171"/>
      <c r="I29" s="171"/>
      <c r="O29" s="171"/>
    </row>
    <row r="30" spans="1:15" s="237" customFormat="1" x14ac:dyDescent="0.2">
      <c r="A30" s="236" t="s">
        <v>619</v>
      </c>
      <c r="B30" s="276"/>
      <c r="C30" s="171"/>
      <c r="D30" s="171"/>
      <c r="E30" s="171"/>
      <c r="F30" s="171"/>
      <c r="G30" s="171"/>
      <c r="H30" s="171"/>
      <c r="I30" s="171"/>
      <c r="K30" s="237" t="s">
        <v>620</v>
      </c>
      <c r="O30" s="171"/>
    </row>
    <row r="31" spans="1:15" s="237" customFormat="1" x14ac:dyDescent="0.2">
      <c r="A31" s="236"/>
      <c r="B31" s="276"/>
      <c r="C31" s="171"/>
      <c r="D31" s="171"/>
      <c r="E31" s="171"/>
      <c r="F31" s="171"/>
      <c r="G31" s="171"/>
      <c r="H31" s="171"/>
      <c r="I31" s="171"/>
      <c r="O31" s="171"/>
    </row>
    <row r="32" spans="1:15" s="237" customFormat="1" ht="13.5" thickBot="1" x14ac:dyDescent="0.25">
      <c r="C32" s="283"/>
      <c r="D32" s="283"/>
    </row>
    <row r="33" spans="3:4" s="237" customFormat="1" ht="17.100000000000001" customHeight="1" thickTop="1" x14ac:dyDescent="0.2">
      <c r="C33" s="1512" t="s">
        <v>621</v>
      </c>
      <c r="D33" s="1512"/>
    </row>
    <row r="34" spans="3:4" s="237" customFormat="1" x14ac:dyDescent="0.2">
      <c r="C34" s="277"/>
      <c r="D34" s="278"/>
    </row>
    <row r="35" spans="3:4" s="237" customFormat="1" x14ac:dyDescent="0.2">
      <c r="C35" s="279" t="s">
        <v>622</v>
      </c>
      <c r="D35" s="280" t="s">
        <v>623</v>
      </c>
    </row>
    <row r="36" spans="3:4" s="237" customFormat="1" x14ac:dyDescent="0.2">
      <c r="C36" s="674" t="s">
        <v>624</v>
      </c>
      <c r="D36" s="675" t="s">
        <v>538</v>
      </c>
    </row>
    <row r="37" spans="3:4" s="237" customFormat="1" x14ac:dyDescent="0.2">
      <c r="C37" s="625" t="s">
        <v>625</v>
      </c>
      <c r="D37" s="705">
        <v>7.4999999999999997E-2</v>
      </c>
    </row>
    <row r="38" spans="3:4" s="237" customFormat="1" x14ac:dyDescent="0.2">
      <c r="C38" s="625" t="s">
        <v>626</v>
      </c>
      <c r="D38" s="705">
        <v>7.4999999999999997E-2</v>
      </c>
    </row>
    <row r="39" spans="3:4" s="237" customFormat="1" x14ac:dyDescent="0.2">
      <c r="C39" s="625" t="s">
        <v>560</v>
      </c>
      <c r="D39" s="705">
        <v>7.4999999999999997E-2</v>
      </c>
    </row>
    <row r="40" spans="3:4" s="237" customFormat="1" x14ac:dyDescent="0.2">
      <c r="C40" s="625" t="s">
        <v>564</v>
      </c>
      <c r="D40" s="705">
        <v>7.4999999999999997E-2</v>
      </c>
    </row>
    <row r="41" spans="3:4" s="237" customFormat="1" x14ac:dyDescent="0.2">
      <c r="C41" s="625" t="s">
        <v>627</v>
      </c>
      <c r="D41" s="705">
        <v>7.4999999999999997E-2</v>
      </c>
    </row>
    <row r="42" spans="3:4" s="237" customFormat="1" x14ac:dyDescent="0.2">
      <c r="C42" s="625" t="s">
        <v>562</v>
      </c>
      <c r="D42" s="705">
        <v>7.4999999999999997E-2</v>
      </c>
    </row>
    <row r="43" spans="3:4" s="237" customFormat="1" x14ac:dyDescent="0.2">
      <c r="C43" s="676"/>
      <c r="D43" s="1189"/>
    </row>
    <row r="44" spans="3:4" s="237" customFormat="1" x14ac:dyDescent="0.2">
      <c r="C44" s="281" t="s">
        <v>628</v>
      </c>
      <c r="D44" s="284"/>
    </row>
    <row r="45" spans="3:4" s="237" customFormat="1" x14ac:dyDescent="0.2">
      <c r="C45" s="282" t="s">
        <v>629</v>
      </c>
      <c r="D45" s="285">
        <v>7.0999999999999994E-2</v>
      </c>
    </row>
    <row r="46" spans="3:4" s="237" customFormat="1" x14ac:dyDescent="0.2">
      <c r="C46" s="282" t="s">
        <v>568</v>
      </c>
      <c r="D46" s="285">
        <v>7.0999999999999994E-2</v>
      </c>
    </row>
    <row r="47" spans="3:4" s="237" customFormat="1" x14ac:dyDescent="0.2">
      <c r="C47" s="282" t="s">
        <v>569</v>
      </c>
      <c r="D47" s="285">
        <v>7.0999999999999994E-2</v>
      </c>
    </row>
    <row r="48" spans="3:4" s="237" customFormat="1" x14ac:dyDescent="0.2">
      <c r="C48" s="282" t="s">
        <v>571</v>
      </c>
      <c r="D48" s="285">
        <v>7.0999999999999994E-2</v>
      </c>
    </row>
    <row r="49" spans="3:4" s="237" customFormat="1" x14ac:dyDescent="0.2">
      <c r="C49" s="282" t="s">
        <v>573</v>
      </c>
      <c r="D49" s="285">
        <v>7.0999999999999994E-2</v>
      </c>
    </row>
    <row r="50" spans="3:4" s="237" customFormat="1" x14ac:dyDescent="0.2">
      <c r="C50" s="676"/>
      <c r="D50" s="286"/>
    </row>
    <row r="51" spans="3:4" s="237" customFormat="1" x14ac:dyDescent="0.2">
      <c r="C51" s="281" t="s">
        <v>630</v>
      </c>
      <c r="D51" s="286"/>
    </row>
    <row r="52" spans="3:4" s="237" customFormat="1" x14ac:dyDescent="0.2">
      <c r="C52" s="626" t="s">
        <v>631</v>
      </c>
      <c r="D52" s="627">
        <v>0.107</v>
      </c>
    </row>
    <row r="53" spans="3:4" s="237" customFormat="1" x14ac:dyDescent="0.2">
      <c r="C53" s="628"/>
      <c r="D53" s="285"/>
    </row>
    <row r="54" spans="3:4" s="237" customFormat="1" x14ac:dyDescent="0.2">
      <c r="C54" s="628"/>
      <c r="D54" s="285"/>
    </row>
    <row r="55" spans="3:4" s="237" customFormat="1" x14ac:dyDescent="0.2">
      <c r="C55" s="628"/>
      <c r="D55" s="629"/>
    </row>
    <row r="56" spans="3:4" s="237" customFormat="1" x14ac:dyDescent="0.2">
      <c r="C56" s="628"/>
      <c r="D56" s="629"/>
    </row>
    <row r="57" spans="3:4" s="237" customFormat="1" x14ac:dyDescent="0.2"/>
    <row r="58" spans="3:4" s="237" customFormat="1" x14ac:dyDescent="0.2"/>
    <row r="59" spans="3:4" s="237" customFormat="1" x14ac:dyDescent="0.2"/>
    <row r="60" spans="3:4" s="237" customFormat="1" x14ac:dyDescent="0.2"/>
    <row r="61" spans="3:4" s="237" customFormat="1" x14ac:dyDescent="0.2"/>
    <row r="62" spans="3:4" s="237" customFormat="1" x14ac:dyDescent="0.2"/>
    <row r="63" spans="3:4" s="237" customFormat="1" x14ac:dyDescent="0.2"/>
    <row r="64" spans="3:4" s="237" customFormat="1" x14ac:dyDescent="0.2"/>
    <row r="65" s="237" customFormat="1" x14ac:dyDescent="0.2"/>
    <row r="66" s="237" customFormat="1" x14ac:dyDescent="0.2"/>
    <row r="67" s="237" customFormat="1" x14ac:dyDescent="0.2"/>
    <row r="68" s="237" customFormat="1" x14ac:dyDescent="0.2"/>
    <row r="69" s="237" customFormat="1" x14ac:dyDescent="0.2"/>
    <row r="70" s="237" customFormat="1" x14ac:dyDescent="0.2"/>
    <row r="71" s="237" customFormat="1" x14ac:dyDescent="0.2"/>
    <row r="72" s="237" customFormat="1" x14ac:dyDescent="0.2"/>
    <row r="73" s="237" customFormat="1" x14ac:dyDescent="0.2"/>
    <row r="74" s="237" customFormat="1" x14ac:dyDescent="0.2"/>
    <row r="75" s="237" customFormat="1" x14ac:dyDescent="0.2"/>
    <row r="76" s="237" customFormat="1" x14ac:dyDescent="0.2"/>
    <row r="77" s="237" customFormat="1" x14ac:dyDescent="0.2"/>
    <row r="78" s="237" customFormat="1" x14ac:dyDescent="0.2"/>
    <row r="79" s="237" customFormat="1" x14ac:dyDescent="0.2"/>
    <row r="80" s="237" customFormat="1" x14ac:dyDescent="0.2"/>
    <row r="81" s="237" customFormat="1" x14ac:dyDescent="0.2"/>
    <row r="82" s="237" customFormat="1" x14ac:dyDescent="0.2"/>
    <row r="83" s="237" customFormat="1" x14ac:dyDescent="0.2"/>
    <row r="84" s="237" customFormat="1" x14ac:dyDescent="0.2"/>
    <row r="85" s="237" customFormat="1" x14ac:dyDescent="0.2"/>
    <row r="86" s="237" customFormat="1" x14ac:dyDescent="0.2"/>
    <row r="87" s="237" customFormat="1" x14ac:dyDescent="0.2"/>
    <row r="88" s="237" customFormat="1" x14ac:dyDescent="0.2"/>
    <row r="89" s="237" customFormat="1" x14ac:dyDescent="0.2"/>
    <row r="90" s="237" customFormat="1" x14ac:dyDescent="0.2"/>
    <row r="91" s="237" customFormat="1" x14ac:dyDescent="0.2"/>
    <row r="92" s="237" customFormat="1" x14ac:dyDescent="0.2"/>
    <row r="93" s="237" customFormat="1" x14ac:dyDescent="0.2"/>
    <row r="94" s="237" customFormat="1" x14ac:dyDescent="0.2"/>
    <row r="95" s="237" customFormat="1" x14ac:dyDescent="0.2"/>
    <row r="96" s="237" customFormat="1" x14ac:dyDescent="0.2"/>
    <row r="97" s="237" customFormat="1" x14ac:dyDescent="0.2"/>
    <row r="98" s="237" customFormat="1" x14ac:dyDescent="0.2"/>
    <row r="99" s="237" customFormat="1" x14ac:dyDescent="0.2"/>
    <row r="100" s="237" customFormat="1" x14ac:dyDescent="0.2"/>
    <row r="101" s="237" customFormat="1" x14ac:dyDescent="0.2"/>
    <row r="102" s="237" customFormat="1" x14ac:dyDescent="0.2"/>
    <row r="103" s="237" customFormat="1" x14ac:dyDescent="0.2"/>
    <row r="104" s="237" customFormat="1" x14ac:dyDescent="0.2"/>
    <row r="105" s="237" customFormat="1" x14ac:dyDescent="0.2"/>
    <row r="106" s="237" customFormat="1" x14ac:dyDescent="0.2"/>
    <row r="107" s="237" customFormat="1" x14ac:dyDescent="0.2"/>
    <row r="108" s="237" customFormat="1" x14ac:dyDescent="0.2"/>
    <row r="109" s="237" customFormat="1" x14ac:dyDescent="0.2"/>
    <row r="110" s="237" customFormat="1" x14ac:dyDescent="0.2"/>
    <row r="111" s="237" customFormat="1" x14ac:dyDescent="0.2"/>
    <row r="112" s="237" customFormat="1" x14ac:dyDescent="0.2"/>
    <row r="113" s="237" customFormat="1" x14ac:dyDescent="0.2"/>
    <row r="114" s="237" customFormat="1" x14ac:dyDescent="0.2"/>
    <row r="115" s="237" customFormat="1" x14ac:dyDescent="0.2"/>
    <row r="116" s="237" customFormat="1" x14ac:dyDescent="0.2"/>
    <row r="117" s="237" customFormat="1" x14ac:dyDescent="0.2"/>
    <row r="118" s="237" customFormat="1" x14ac:dyDescent="0.2"/>
    <row r="119" s="237" customFormat="1" x14ac:dyDescent="0.2"/>
    <row r="120" s="237" customFormat="1" x14ac:dyDescent="0.2"/>
    <row r="121" s="237" customFormat="1" x14ac:dyDescent="0.2"/>
    <row r="122" s="237" customFormat="1" x14ac:dyDescent="0.2"/>
    <row r="123" s="237" customFormat="1" x14ac:dyDescent="0.2"/>
    <row r="124" s="237" customFormat="1" x14ac:dyDescent="0.2"/>
    <row r="125" s="237" customFormat="1" x14ac:dyDescent="0.2"/>
    <row r="126" s="237" customFormat="1" x14ac:dyDescent="0.2"/>
    <row r="127" s="237" customFormat="1" x14ac:dyDescent="0.2"/>
    <row r="128" s="237" customFormat="1" x14ac:dyDescent="0.2"/>
    <row r="129" s="237" customFormat="1" x14ac:dyDescent="0.2"/>
    <row r="130" s="237" customFormat="1" x14ac:dyDescent="0.2"/>
    <row r="131" s="237" customFormat="1" x14ac:dyDescent="0.2"/>
    <row r="132" s="237" customFormat="1" x14ac:dyDescent="0.2"/>
    <row r="133" s="237" customFormat="1" x14ac:dyDescent="0.2"/>
    <row r="134" s="237" customFormat="1" x14ac:dyDescent="0.2"/>
    <row r="135" s="237" customFormat="1" x14ac:dyDescent="0.2"/>
    <row r="136" s="237" customFormat="1" x14ac:dyDescent="0.2"/>
    <row r="137" s="237" customFormat="1" x14ac:dyDescent="0.2"/>
    <row r="138" s="237" customFormat="1" x14ac:dyDescent="0.2"/>
    <row r="139" s="237" customFormat="1" x14ac:dyDescent="0.2"/>
    <row r="140" s="237" customFormat="1" x14ac:dyDescent="0.2"/>
    <row r="141" s="237" customFormat="1" x14ac:dyDescent="0.2"/>
    <row r="142" s="237" customFormat="1" x14ac:dyDescent="0.2"/>
    <row r="143" s="237" customFormat="1" x14ac:dyDescent="0.2"/>
    <row r="144" s="237" customFormat="1" x14ac:dyDescent="0.2"/>
    <row r="145" s="237" customFormat="1" x14ac:dyDescent="0.2"/>
    <row r="146" s="237" customFormat="1" x14ac:dyDescent="0.2"/>
    <row r="147" s="237" customFormat="1" x14ac:dyDescent="0.2"/>
    <row r="148" s="237" customFormat="1" x14ac:dyDescent="0.2"/>
    <row r="149" s="237" customFormat="1" x14ac:dyDescent="0.2"/>
    <row r="150" s="237" customFormat="1" x14ac:dyDescent="0.2"/>
    <row r="151" s="237" customFormat="1" x14ac:dyDescent="0.2"/>
    <row r="152" s="237" customFormat="1" x14ac:dyDescent="0.2"/>
    <row r="153" s="237" customFormat="1" x14ac:dyDescent="0.2"/>
    <row r="154" s="237" customFormat="1" x14ac:dyDescent="0.2"/>
    <row r="155" s="237" customFormat="1" x14ac:dyDescent="0.2"/>
  </sheetData>
  <customSheetViews>
    <customSheetView guid="{7776E5A9-720D-4A7F-AABE-6B4227AB8090}" scale="80" topLeftCell="A28">
      <selection activeCell="G47" sqref="G47"/>
      <pageMargins left="0" right="0" top="0" bottom="0" header="0" footer="0"/>
      <pageSetup paperSize="9" scale="80" orientation="portrait" r:id="rId1"/>
    </customSheetView>
    <customSheetView guid="{5C6599A9-EAC3-4F8A-BC3C-4202E097D9A3}" scale="80" topLeftCell="A28">
      <selection activeCell="G47" sqref="G47"/>
      <pageMargins left="0" right="0" top="0" bottom="0" header="0" footer="0"/>
      <pageSetup paperSize="9" scale="80" orientation="portrait" r:id="rId2"/>
    </customSheetView>
    <customSheetView guid="{393448E9-5930-460D-BA75-37977D66BEC8}" scale="80" topLeftCell="A28">
      <selection activeCell="G47" sqref="G47"/>
      <pageMargins left="0" right="0" top="0" bottom="0" header="0" footer="0"/>
      <pageSetup paperSize="9" scale="80" orientation="portrait" r:id="rId3"/>
    </customSheetView>
    <customSheetView guid="{C8CEDB1B-3B18-41FE-9361-2EB234E2EB8D}" scale="80" topLeftCell="A28">
      <selection activeCell="G47" sqref="G47"/>
      <pageMargins left="0" right="0" top="0" bottom="0" header="0" footer="0"/>
      <pageSetup paperSize="9" scale="80" orientation="portrait" r:id="rId4"/>
    </customSheetView>
    <customSheetView guid="{0076920E-EC0A-4FA8-AF12-CD6DC80D1161}" scale="80" topLeftCell="A28">
      <selection activeCell="G47" sqref="G47"/>
      <pageMargins left="0" right="0" top="0" bottom="0" header="0" footer="0"/>
      <pageSetup paperSize="9" scale="80" orientation="portrait" r:id="rId5"/>
    </customSheetView>
    <customSheetView guid="{2353566C-F160-4A96-908F-42A826CC08BB}" scale="80">
      <selection activeCell="I17" sqref="I17"/>
      <pageMargins left="0" right="0" top="0" bottom="0" header="0" footer="0"/>
      <pageSetup paperSize="9" scale="80" orientation="portrait" r:id="rId6"/>
    </customSheetView>
  </customSheetViews>
  <mergeCells count="1">
    <mergeCell ref="C33:D33"/>
  </mergeCells>
  <pageMargins left="0.70866141732283472" right="0.70866141732283472" top="0.74803149606299213" bottom="0.74803149606299213" header="0.31496062992125984" footer="0.31496062992125984"/>
  <pageSetup paperSize="9" scale="80"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D17"/>
  <sheetViews>
    <sheetView zoomScaleNormal="100" workbookViewId="0">
      <selection activeCell="D24" sqref="D24:F30"/>
    </sheetView>
  </sheetViews>
  <sheetFormatPr defaultColWidth="8.85546875" defaultRowHeight="11.25" x14ac:dyDescent="0.2"/>
  <cols>
    <col min="1" max="1" width="40.85546875" style="171" customWidth="1"/>
    <col min="2" max="2" width="14.42578125" style="171" customWidth="1"/>
    <col min="3" max="3" width="14.140625" style="171" customWidth="1"/>
    <col min="4" max="16384" width="8.85546875" style="171"/>
  </cols>
  <sheetData>
    <row r="1" spans="1:4" ht="15" x14ac:dyDescent="0.25">
      <c r="A1" s="241" t="s">
        <v>632</v>
      </c>
      <c r="D1" s="171" t="s">
        <v>19</v>
      </c>
    </row>
    <row r="2" spans="1:4" x14ac:dyDescent="0.2">
      <c r="A2" s="225" t="s">
        <v>633</v>
      </c>
      <c r="D2" s="1"/>
    </row>
    <row r="4" spans="1:4" ht="12" thickBot="1" x14ac:dyDescent="0.25">
      <c r="A4" s="225"/>
      <c r="B4" s="287"/>
      <c r="C4" s="287"/>
    </row>
    <row r="5" spans="1:4" ht="12" thickTop="1" x14ac:dyDescent="0.2">
      <c r="A5" s="288" t="s">
        <v>634</v>
      </c>
      <c r="B5" s="288"/>
      <c r="C5" s="288"/>
    </row>
    <row r="6" spans="1:4" x14ac:dyDescent="0.2">
      <c r="A6" s="289" t="s">
        <v>635</v>
      </c>
      <c r="B6" s="289"/>
      <c r="C6" s="289"/>
    </row>
    <row r="7" spans="1:4" x14ac:dyDescent="0.2">
      <c r="A7" s="278" t="s">
        <v>636</v>
      </c>
      <c r="B7" s="290"/>
      <c r="C7" s="290"/>
    </row>
    <row r="8" spans="1:4" ht="45" x14ac:dyDescent="0.2">
      <c r="A8" s="281"/>
      <c r="B8" s="291" t="s">
        <v>637</v>
      </c>
      <c r="C8" s="291" t="s">
        <v>638</v>
      </c>
    </row>
    <row r="9" spans="1:4" x14ac:dyDescent="0.2">
      <c r="A9" s="292" t="s">
        <v>575</v>
      </c>
      <c r="B9" s="293"/>
      <c r="C9" s="293"/>
    </row>
    <row r="10" spans="1:4" x14ac:dyDescent="0.2">
      <c r="A10" s="292" t="s">
        <v>639</v>
      </c>
      <c r="B10" s="293"/>
      <c r="C10" s="293"/>
    </row>
    <row r="11" spans="1:4" x14ac:dyDescent="0.2">
      <c r="A11" s="292" t="s">
        <v>640</v>
      </c>
      <c r="B11" s="293"/>
      <c r="C11" s="293"/>
    </row>
    <row r="12" spans="1:4" x14ac:dyDescent="0.2">
      <c r="A12" s="292" t="s">
        <v>641</v>
      </c>
      <c r="B12" s="293"/>
      <c r="C12" s="293"/>
    </row>
    <row r="13" spans="1:4" x14ac:dyDescent="0.2">
      <c r="A13" s="294" t="s">
        <v>556</v>
      </c>
      <c r="B13" s="295">
        <f>+B9+B11+B12</f>
        <v>0</v>
      </c>
      <c r="C13" s="295">
        <f>+C9+C11+C12</f>
        <v>0</v>
      </c>
    </row>
    <row r="14" spans="1:4" x14ac:dyDescent="0.2">
      <c r="A14" s="292"/>
      <c r="B14" s="296"/>
      <c r="C14" s="296"/>
    </row>
    <row r="15" spans="1:4" x14ac:dyDescent="0.2">
      <c r="A15" s="225"/>
      <c r="B15" s="287"/>
      <c r="C15" s="287"/>
    </row>
    <row r="17" spans="1:1" x14ac:dyDescent="0.2">
      <c r="A17" s="271" t="s">
        <v>642</v>
      </c>
    </row>
  </sheetData>
  <customSheetViews>
    <customSheetView guid="{7776E5A9-720D-4A7F-AABE-6B4227AB8090}">
      <selection activeCell="A2" sqref="A2"/>
      <pageMargins left="0" right="0" top="0" bottom="0" header="0" footer="0"/>
      <pageSetup paperSize="9" orientation="portrait" r:id="rId1"/>
    </customSheetView>
    <customSheetView guid="{5C6599A9-EAC3-4F8A-BC3C-4202E097D9A3}">
      <selection activeCell="A2" sqref="A2"/>
      <pageMargins left="0" right="0" top="0" bottom="0" header="0" footer="0"/>
      <pageSetup paperSize="9" orientation="portrait" r:id="rId2"/>
    </customSheetView>
    <customSheetView guid="{393448E9-5930-460D-BA75-37977D66BEC8}">
      <selection activeCell="A2" sqref="A2"/>
      <pageMargins left="0" right="0" top="0" bottom="0" header="0" footer="0"/>
      <pageSetup paperSize="9" orientation="portrait" r:id="rId3"/>
    </customSheetView>
    <customSheetView guid="{C8CEDB1B-3B18-41FE-9361-2EB234E2EB8D}">
      <selection activeCell="A2" sqref="A2"/>
      <pageMargins left="0" right="0" top="0" bottom="0" header="0" footer="0"/>
      <pageSetup paperSize="9" orientation="portrait" r:id="rId4"/>
    </customSheetView>
    <customSheetView guid="{0076920E-EC0A-4FA8-AF12-CD6DC80D1161}">
      <selection activeCell="A2" sqref="A2"/>
      <pageMargins left="0" right="0" top="0" bottom="0" header="0" footer="0"/>
      <pageSetup paperSize="9" orientation="portrait" r:id="rId5"/>
    </customSheetView>
    <customSheetView guid="{2353566C-F160-4A96-908F-42A826CC08BB}">
      <selection activeCell="A2" sqref="A2"/>
      <pageMargins left="0" right="0" top="0" bottom="0" header="0" footer="0"/>
      <pageSetup paperSize="9" orientation="portrait" r:id="rId6"/>
    </customSheetView>
  </customSheetViews>
  <pageMargins left="0.7" right="0.7" top="0.75" bottom="0.75" header="0.3" footer="0.3"/>
  <pageSetup paperSize="9"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693778FFEFCC842A1305BF332A002CB" ma:contentTypeVersion="4" ma:contentTypeDescription="Skapa ett nytt dokument." ma:contentTypeScope="" ma:versionID="2c955e0c19b6c9eac8952e15ef32fd37">
  <xsd:schema xmlns:xsd="http://www.w3.org/2001/XMLSchema" xmlns:xs="http://www.w3.org/2001/XMLSchema" xmlns:p="http://schemas.microsoft.com/office/2006/metadata/properties" xmlns:ns2="02849efb-ee2c-4346-97f3-f500bbfa2ec1" targetNamespace="http://schemas.microsoft.com/office/2006/metadata/properties" ma:root="true" ma:fieldsID="1f3e4dcb42af092bc8aa23001553e8da" ns2:_="">
    <xsd:import namespace="02849efb-ee2c-4346-97f3-f500bbfa2e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849efb-ee2c-4346-97f3-f500bbfa2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2EF44A-92C9-41AC-9488-9A3F2ABAA0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849efb-ee2c-4346-97f3-f500bbfa2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68759F-3204-487C-80F7-53D4AE02662C}">
  <ds:schemaRefs>
    <ds:schemaRef ds:uri="http://schemas.microsoft.com/office/2006/documentManagement/types"/>
    <ds:schemaRef ds:uri="02849efb-ee2c-4346-97f3-f500bbfa2ec1"/>
    <ds:schemaRef ds:uri="http://schemas.microsoft.com/office/2006/metadata/properties"/>
    <ds:schemaRef ds:uri="http://purl.org/dc/term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505811C-C3C4-4624-BECB-4D6BA4AD16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5</vt:i4>
      </vt:variant>
    </vt:vector>
  </HeadingPairs>
  <TitlesOfParts>
    <vt:vector size="24" baseType="lpstr">
      <vt:lpstr>Innehåll</vt:lpstr>
      <vt:lpstr>Budget,PrognosProcesser</vt:lpstr>
      <vt:lpstr>Flöde Hypergene</vt:lpstr>
      <vt:lpstr>Bil1.1 Budgetgrupp</vt:lpstr>
      <vt:lpstr>Bil1.2 Avdekon, Avdchefer</vt:lpstr>
      <vt:lpstr>Bil2  </vt:lpstr>
      <vt:lpstr>Bil 3a</vt:lpstr>
      <vt:lpstr>Bil3b</vt:lpstr>
      <vt:lpstr>Bil4</vt:lpstr>
      <vt:lpstr>Bil5</vt:lpstr>
      <vt:lpstr>Bil6 </vt:lpstr>
      <vt:lpstr>Bil 7</vt:lpstr>
      <vt:lpstr>Bil8</vt:lpstr>
      <vt:lpstr>Bil9</vt:lpstr>
      <vt:lpstr>Bil 10</vt:lpstr>
      <vt:lpstr>Bil11 </vt:lpstr>
      <vt:lpstr>Bil12</vt:lpstr>
      <vt:lpstr>Bil13</vt:lpstr>
      <vt:lpstr>Bil14</vt:lpstr>
      <vt:lpstr>'Bil 10'!Utskriftsområde</vt:lpstr>
      <vt:lpstr>'Bil11 '!Utskriftsområde</vt:lpstr>
      <vt:lpstr>'Bil2  '!Utskriftsområde</vt:lpstr>
      <vt:lpstr>'Bil1.1 Budgetgrupp'!Utskriftsrubriker</vt:lpstr>
      <vt:lpstr>'Bil6 '!Utskriftsrubriker</vt:lpstr>
    </vt:vector>
  </TitlesOfParts>
  <Manager/>
  <Company>Mittuniversitetet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Hallberg</dc:creator>
  <cp:keywords/>
  <dc:description/>
  <cp:lastModifiedBy>Ingrid Hallberg</cp:lastModifiedBy>
  <cp:revision/>
  <dcterms:created xsi:type="dcterms:W3CDTF">2017-12-11T15:03:02Z</dcterms:created>
  <dcterms:modified xsi:type="dcterms:W3CDTF">2024-11-27T12:52:02Z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0x0101009693778FFEFCC842A1305BF332A002CB</vt:lpwstr>
  </property>
</Properties>
</file>